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1"/>
  </bookViews>
  <sheets>
    <sheet name="Свод" sheetId="1" r:id="rId1"/>
    <sheet name="Структур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<sst xmlns="http://schemas.openxmlformats.org/spreadsheetml/2006/main" count="100" uniqueCount="77">
  <si>
    <t>1.</t>
  </si>
  <si>
    <t>2.</t>
  </si>
  <si>
    <t>тыс.руб.</t>
  </si>
  <si>
    <t>руб.</t>
  </si>
  <si>
    <t>Очистка вентканалов и дымоходов</t>
  </si>
  <si>
    <t>№  п/п</t>
  </si>
  <si>
    <t>Площадь домов, где предоставляются указанные услуги</t>
  </si>
  <si>
    <t>Затраты в год всего</t>
  </si>
  <si>
    <t>Затраты в расчете на 1 кв. м в месяц</t>
  </si>
  <si>
    <t>Стоимость 1 кв. м в месяц с рентабельностью 3% (за искл.ТБО)</t>
  </si>
  <si>
    <t>С НДС и рентабельностью 3%</t>
  </si>
  <si>
    <t>тыс. кв. м</t>
  </si>
  <si>
    <t>Затраты на содержание и ремонт жилого помещения - всего:</t>
  </si>
  <si>
    <t>в том числе:</t>
  </si>
  <si>
    <t>Содержание придомовой территории</t>
  </si>
  <si>
    <t>из них по статьям затрат:</t>
  </si>
  <si>
    <t xml:space="preserve">   зар/плата дворников </t>
  </si>
  <si>
    <t xml:space="preserve">   отчисления 30,2%</t>
  </si>
  <si>
    <t xml:space="preserve">   материалы</t>
  </si>
  <si>
    <t>Содержание мест общего пользования</t>
  </si>
  <si>
    <t xml:space="preserve">   зар/плата уборщиц </t>
  </si>
  <si>
    <t>5.</t>
  </si>
  <si>
    <t xml:space="preserve">Содержание мусоропроводов </t>
  </si>
  <si>
    <t xml:space="preserve">   зар/плата раб. по мусоропров. </t>
  </si>
  <si>
    <t>Содержание и ремонт контейнейров, муросборников,бункерных площадок</t>
  </si>
  <si>
    <t>Содержание лифтов двух и более лифтов в подъезде</t>
  </si>
  <si>
    <t xml:space="preserve">   техническое обсл.и ремонт лифтов и АДС</t>
  </si>
  <si>
    <t xml:space="preserve">   техническое освидетельств.лифтов   </t>
  </si>
  <si>
    <t xml:space="preserve">  экспертиза лифтов</t>
  </si>
  <si>
    <t xml:space="preserve">  страхование лифтов</t>
  </si>
  <si>
    <t>Содержание одного  лифта в подъезде</t>
  </si>
  <si>
    <t>7.</t>
  </si>
  <si>
    <t>Текущий ремонт</t>
  </si>
  <si>
    <t xml:space="preserve">   зар/плата</t>
  </si>
  <si>
    <t>8.</t>
  </si>
  <si>
    <t xml:space="preserve">Техобслуживание инженерного оборудования и конструктивных элементов зданий </t>
  </si>
  <si>
    <t xml:space="preserve">   отчисления 30%</t>
  </si>
  <si>
    <t>10.</t>
  </si>
  <si>
    <t>Обслуживание ВДГО</t>
  </si>
  <si>
    <t>Услуги паспорного стола</t>
  </si>
  <si>
    <t>12.</t>
  </si>
  <si>
    <t>14.</t>
  </si>
  <si>
    <t>Общехозяйственные расходы</t>
  </si>
  <si>
    <t>15.</t>
  </si>
  <si>
    <t>Услуги МособлЕИРЦ</t>
  </si>
  <si>
    <t>16.</t>
  </si>
  <si>
    <t xml:space="preserve">Содержание ИТП </t>
  </si>
  <si>
    <t>Противопожарные мероприятия</t>
  </si>
  <si>
    <t>Деритизация</t>
  </si>
  <si>
    <t>3.</t>
  </si>
  <si>
    <t>9.</t>
  </si>
  <si>
    <t>13.</t>
  </si>
  <si>
    <t>без лифта и мусоропровода</t>
  </si>
  <si>
    <t>без лифта и мусоропровода с газовыми колонками</t>
  </si>
  <si>
    <t>№№  п/п</t>
  </si>
  <si>
    <t xml:space="preserve">Наименование жилищного фонда по видам благоустройства </t>
  </si>
  <si>
    <t>Размер платы за содержание жилого помещения с НДС (руб./кв.м.)</t>
  </si>
  <si>
    <t xml:space="preserve">в том числе                        </t>
  </si>
  <si>
    <t xml:space="preserve">*Содержание придомовой территории </t>
  </si>
  <si>
    <t xml:space="preserve">Санитарное содержание мест общего пользования в жилых домах </t>
  </si>
  <si>
    <t>Содержание мусоропроводов</t>
  </si>
  <si>
    <t>Содержание и обслуживание мусоросборников и контейнерных площадок</t>
  </si>
  <si>
    <t>Содержание лифтов</t>
  </si>
  <si>
    <t>Техническое обслуживание ВДГО</t>
  </si>
  <si>
    <t>Дератизация</t>
  </si>
  <si>
    <t>Содержание ИТП</t>
  </si>
  <si>
    <t>Текущий ремонт жилищного фонда</t>
  </si>
  <si>
    <t>Техническое обслужив. инженерн.оборудования и конструкт.элементов зданий</t>
  </si>
  <si>
    <t>Услуги МосОблЕИРЦ</t>
  </si>
  <si>
    <t>Услуги паспортного стола</t>
  </si>
  <si>
    <t>4.</t>
  </si>
  <si>
    <t>с лифтом и мусоропроводом (с двумя и более  лифтами в подъезде) и индивидуальным тепловым пунктом (ИТП)</t>
  </si>
  <si>
    <t xml:space="preserve">   материалы, работы выполняемые подрядным способом</t>
  </si>
  <si>
    <t>Заместитель Главы Адмннистрации</t>
  </si>
  <si>
    <t>А.В. Гайлиш</t>
  </si>
  <si>
    <t>с лифтом и мусоропроводом (с одним и двумя лифтами в подъезде)</t>
  </si>
  <si>
    <t xml:space="preserve">                                                                                                                                         Структура размера платы                                                                                                                                                                                                                                                    за содержание жилого помещения для нанимателей жилых помещений по договорам социального найма и договорам найма жилых помещений муниципального жилищного фонда и                                                для собственников жилых помещений, которые не приняли решение о выборе способа управления многоквартирными домами с  01.07.2021 (Решение Совета депутатов города Реутов от 30.06.2021 №18/2021-НА)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</si>
</sst>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0&quot;р.&quot;"/>
    <numFmt numFmtId="190" formatCode="#,##0.0"/>
    <numFmt numFmtId="191" formatCode="#,##0.000"/>
    <numFmt numFmtId="192" formatCode="0.00000"/>
    <numFmt numFmtId="193" formatCode="0.0000"/>
    <numFmt numFmtId="194" formatCode="0.000"/>
    <numFmt numFmtId="195" formatCode="0.000000"/>
    <numFmt numFmtId="196" formatCode="0.0"/>
    <numFmt numFmtId="197" formatCode="#,##0.00000"/>
    <numFmt numFmtId="198" formatCode="#,##0.0000"/>
    <numFmt numFmtId="199" formatCode="0.0000000"/>
    <numFmt numFmtId="200" formatCode="0.00000000"/>
    <numFmt numFmtId="201" formatCode="#,##0.000000"/>
    <numFmt numFmtId="202" formatCode="#,##0.0000000"/>
    <numFmt numFmtId="203" formatCode="[$-FC19]d\ mmmm\ yyyy\ &quot;г.&quot;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b/>
      <sz val="8"/>
      <color indexed="8"/>
      <name val="Arial Cyr"/>
      <family val="0"/>
    </font>
    <font>
      <b/>
      <sz val="12"/>
      <color indexed="8"/>
      <name val="Arial Cyr"/>
      <family val="0"/>
    </font>
    <font>
      <sz val="8"/>
      <color indexed="8"/>
      <name val="Arial Cyr"/>
      <family val="2"/>
    </font>
    <font>
      <sz val="12"/>
      <name val="Arial Cyr"/>
      <family val="2"/>
    </font>
    <font>
      <i/>
      <sz val="10"/>
      <color indexed="8"/>
      <name val="Arial Cyr"/>
      <family val="0"/>
    </font>
    <font>
      <i/>
      <sz val="12"/>
      <color indexed="8"/>
      <name val="Arial Cyr"/>
      <family val="0"/>
    </font>
    <font>
      <b/>
      <i/>
      <sz val="12"/>
      <color indexed="8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/>
      <bottom style="double"/>
    </border>
    <border>
      <left/>
      <right style="double"/>
      <top style="double"/>
      <bottom style="double"/>
    </border>
    <border>
      <left style="double"/>
      <right/>
      <top/>
      <bottom style="thin"/>
    </border>
    <border>
      <left style="double"/>
      <right style="double"/>
      <top style="double"/>
      <bottom style="thin"/>
    </border>
    <border>
      <left/>
      <right style="double"/>
      <top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/>
      <right style="double"/>
      <top/>
      <bottom>
        <color indexed="63"/>
      </bottom>
    </border>
    <border>
      <left style="medium"/>
      <right style="double"/>
      <top style="medium"/>
      <bottom style="thin"/>
    </border>
    <border>
      <left style="double"/>
      <right/>
      <top style="medium"/>
      <bottom style="thin"/>
    </border>
    <border>
      <left style="double"/>
      <right style="double"/>
      <top style="medium"/>
      <bottom style="thin"/>
    </border>
    <border>
      <left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double"/>
      <top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medium"/>
    </border>
    <border>
      <left style="double"/>
      <right/>
      <top/>
      <bottom style="medium"/>
    </border>
    <border>
      <left style="double"/>
      <right style="double"/>
      <top style="thin"/>
      <bottom style="medium"/>
    </border>
    <border>
      <left/>
      <right style="double"/>
      <top/>
      <bottom style="medium"/>
    </border>
    <border>
      <left style="double"/>
      <right style="double"/>
      <top/>
      <bottom style="medium"/>
    </border>
    <border>
      <left style="double"/>
      <right style="medium"/>
      <top/>
      <bottom style="medium"/>
    </border>
    <border>
      <left style="medium"/>
      <right style="double"/>
      <top style="medium"/>
      <bottom style="medium"/>
    </border>
    <border>
      <left style="double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wrapText="1"/>
    </xf>
    <xf numFmtId="4" fontId="9" fillId="33" borderId="22" xfId="0" applyNumberFormat="1" applyFont="1" applyFill="1" applyBorder="1" applyAlignment="1">
      <alignment wrapText="1"/>
    </xf>
    <xf numFmtId="4" fontId="9" fillId="33" borderId="23" xfId="0" applyNumberFormat="1" applyFont="1" applyFill="1" applyBorder="1" applyAlignment="1">
      <alignment wrapText="1"/>
    </xf>
    <xf numFmtId="0" fontId="8" fillId="33" borderId="21" xfId="0" applyFont="1" applyFill="1" applyBorder="1" applyAlignment="1">
      <alignment/>
    </xf>
    <xf numFmtId="2" fontId="9" fillId="33" borderId="24" xfId="0" applyNumberFormat="1" applyFont="1" applyFill="1" applyBorder="1" applyAlignment="1">
      <alignment/>
    </xf>
    <xf numFmtId="4" fontId="9" fillId="33" borderId="23" xfId="0" applyNumberFormat="1" applyFont="1" applyFill="1" applyBorder="1" applyAlignment="1">
      <alignment/>
    </xf>
    <xf numFmtId="4" fontId="9" fillId="33" borderId="25" xfId="0" applyNumberFormat="1" applyFont="1" applyFill="1" applyBorder="1" applyAlignment="1">
      <alignment wrapText="1"/>
    </xf>
    <xf numFmtId="4" fontId="11" fillId="33" borderId="25" xfId="0" applyNumberFormat="1" applyFont="1" applyFill="1" applyBorder="1" applyAlignment="1">
      <alignment wrapText="1"/>
    </xf>
    <xf numFmtId="4" fontId="13" fillId="33" borderId="23" xfId="0" applyNumberFormat="1" applyFont="1" applyFill="1" applyBorder="1" applyAlignment="1">
      <alignment/>
    </xf>
    <xf numFmtId="0" fontId="14" fillId="33" borderId="21" xfId="0" applyFont="1" applyFill="1" applyBorder="1" applyAlignment="1">
      <alignment/>
    </xf>
    <xf numFmtId="2" fontId="15" fillId="33" borderId="24" xfId="0" applyNumberFormat="1" applyFont="1" applyFill="1" applyBorder="1" applyAlignment="1">
      <alignment/>
    </xf>
    <xf numFmtId="4" fontId="15" fillId="33" borderId="23" xfId="0" applyNumberFormat="1" applyFont="1" applyFill="1" applyBorder="1" applyAlignment="1">
      <alignment/>
    </xf>
    <xf numFmtId="4" fontId="15" fillId="33" borderId="25" xfId="0" applyNumberFormat="1" applyFont="1" applyFill="1" applyBorder="1" applyAlignment="1">
      <alignment wrapText="1"/>
    </xf>
    <xf numFmtId="4" fontId="9" fillId="33" borderId="25" xfId="0" applyNumberFormat="1" applyFont="1" applyFill="1" applyBorder="1" applyAlignment="1">
      <alignment/>
    </xf>
    <xf numFmtId="4" fontId="9" fillId="33" borderId="24" xfId="0" applyNumberFormat="1" applyFont="1" applyFill="1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20" fillId="34" borderId="27" xfId="0" applyFont="1" applyFill="1" applyBorder="1" applyAlignment="1">
      <alignment horizontal="center" vertical="center" textRotation="90" wrapText="1"/>
    </xf>
    <xf numFmtId="0" fontId="20" fillId="34" borderId="28" xfId="0" applyFont="1" applyFill="1" applyBorder="1" applyAlignment="1">
      <alignment horizontal="center" vertical="center" textRotation="90" wrapText="1"/>
    </xf>
    <xf numFmtId="0" fontId="19" fillId="34" borderId="29" xfId="0" applyFont="1" applyFill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left" vertical="center" wrapText="1"/>
    </xf>
    <xf numFmtId="4" fontId="19" fillId="0" borderId="33" xfId="0" applyNumberFormat="1" applyFont="1" applyBorder="1" applyAlignment="1">
      <alignment horizontal="center" vertical="center" wrapText="1"/>
    </xf>
    <xf numFmtId="4" fontId="17" fillId="0" borderId="33" xfId="0" applyNumberFormat="1" applyFont="1" applyBorder="1" applyAlignment="1">
      <alignment horizontal="center" vertical="center"/>
    </xf>
    <xf numFmtId="4" fontId="17" fillId="0" borderId="33" xfId="61" applyNumberFormat="1" applyFont="1" applyFill="1" applyBorder="1" applyAlignment="1">
      <alignment horizontal="center" vertical="center"/>
    </xf>
    <xf numFmtId="4" fontId="17" fillId="33" borderId="33" xfId="61" applyNumberFormat="1" applyFont="1" applyFill="1" applyBorder="1" applyAlignment="1">
      <alignment horizontal="center" vertical="center"/>
    </xf>
    <xf numFmtId="4" fontId="22" fillId="0" borderId="33" xfId="0" applyNumberFormat="1" applyFont="1" applyFill="1" applyBorder="1" applyAlignment="1">
      <alignment horizontal="center" vertical="center"/>
    </xf>
    <xf numFmtId="4" fontId="17" fillId="0" borderId="34" xfId="0" applyNumberFormat="1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left" vertical="center" wrapText="1"/>
    </xf>
    <xf numFmtId="4" fontId="19" fillId="0" borderId="37" xfId="0" applyNumberFormat="1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2" fontId="17" fillId="0" borderId="38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 wrapText="1"/>
    </xf>
    <xf numFmtId="4" fontId="19" fillId="0" borderId="42" xfId="0" applyNumberFormat="1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/>
    </xf>
    <xf numFmtId="2" fontId="9" fillId="33" borderId="45" xfId="0" applyNumberFormat="1" applyFont="1" applyFill="1" applyBorder="1" applyAlignment="1">
      <alignment/>
    </xf>
    <xf numFmtId="190" fontId="9" fillId="33" borderId="46" xfId="0" applyNumberFormat="1" applyFont="1" applyFill="1" applyBorder="1" applyAlignment="1">
      <alignment/>
    </xf>
    <xf numFmtId="4" fontId="9" fillId="33" borderId="45" xfId="0" applyNumberFormat="1" applyFont="1" applyFill="1" applyBorder="1" applyAlignment="1">
      <alignment/>
    </xf>
    <xf numFmtId="0" fontId="10" fillId="34" borderId="47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/>
    </xf>
    <xf numFmtId="2" fontId="11" fillId="34" borderId="49" xfId="0" applyNumberFormat="1" applyFont="1" applyFill="1" applyBorder="1" applyAlignment="1">
      <alignment wrapText="1"/>
    </xf>
    <xf numFmtId="4" fontId="11" fillId="34" borderId="50" xfId="0" applyNumberFormat="1" applyFont="1" applyFill="1" applyBorder="1" applyAlignment="1">
      <alignment/>
    </xf>
    <xf numFmtId="4" fontId="11" fillId="34" borderId="49" xfId="0" applyNumberFormat="1" applyFont="1" applyFill="1" applyBorder="1" applyAlignment="1">
      <alignment wrapText="1"/>
    </xf>
    <xf numFmtId="4" fontId="11" fillId="34" borderId="51" xfId="0" applyNumberFormat="1" applyFont="1" applyFill="1" applyBorder="1" applyAlignment="1">
      <alignment wrapText="1"/>
    </xf>
    <xf numFmtId="0" fontId="12" fillId="33" borderId="52" xfId="0" applyFont="1" applyFill="1" applyBorder="1" applyAlignment="1">
      <alignment horizontal="center" vertical="center" wrapText="1"/>
    </xf>
    <xf numFmtId="4" fontId="11" fillId="33" borderId="53" xfId="0" applyNumberFormat="1" applyFont="1" applyFill="1" applyBorder="1" applyAlignment="1">
      <alignment wrapText="1"/>
    </xf>
    <xf numFmtId="0" fontId="12" fillId="33" borderId="54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/>
    </xf>
    <xf numFmtId="2" fontId="9" fillId="33" borderId="56" xfId="0" applyNumberFormat="1" applyFont="1" applyFill="1" applyBorder="1" applyAlignment="1">
      <alignment/>
    </xf>
    <xf numFmtId="4" fontId="9" fillId="33" borderId="57" xfId="0" applyNumberFormat="1" applyFont="1" applyFill="1" applyBorder="1" applyAlignment="1">
      <alignment/>
    </xf>
    <xf numFmtId="4" fontId="11" fillId="33" borderId="58" xfId="0" applyNumberFormat="1" applyFont="1" applyFill="1" applyBorder="1" applyAlignment="1">
      <alignment wrapText="1"/>
    </xf>
    <xf numFmtId="4" fontId="11" fillId="33" borderId="59" xfId="0" applyNumberFormat="1" applyFont="1" applyFill="1" applyBorder="1" applyAlignment="1">
      <alignment wrapText="1"/>
    </xf>
    <xf numFmtId="0" fontId="10" fillId="34" borderId="47" xfId="0" applyFont="1" applyFill="1" applyBorder="1" applyAlignment="1">
      <alignment horizontal="center" vertical="center" wrapText="1"/>
    </xf>
    <xf numFmtId="0" fontId="7" fillId="34" borderId="48" xfId="0" applyFont="1" applyFill="1" applyBorder="1" applyAlignment="1">
      <alignment wrapText="1"/>
    </xf>
    <xf numFmtId="4" fontId="9" fillId="33" borderId="58" xfId="0" applyNumberFormat="1" applyFont="1" applyFill="1" applyBorder="1" applyAlignment="1">
      <alignment wrapText="1"/>
    </xf>
    <xf numFmtId="2" fontId="11" fillId="34" borderId="49" xfId="0" applyNumberFormat="1" applyFont="1" applyFill="1" applyBorder="1" applyAlignment="1">
      <alignment horizontal="right"/>
    </xf>
    <xf numFmtId="0" fontId="12" fillId="33" borderId="52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12" fillId="34" borderId="60" xfId="0" applyFont="1" applyFill="1" applyBorder="1" applyAlignment="1">
      <alignment horizontal="center" vertical="center"/>
    </xf>
    <xf numFmtId="0" fontId="7" fillId="34" borderId="61" xfId="0" applyFont="1" applyFill="1" applyBorder="1" applyAlignment="1">
      <alignment wrapText="1"/>
    </xf>
    <xf numFmtId="2" fontId="11" fillId="34" borderId="62" xfId="0" applyNumberFormat="1" applyFont="1" applyFill="1" applyBorder="1" applyAlignment="1">
      <alignment/>
    </xf>
    <xf numFmtId="4" fontId="11" fillId="34" borderId="63" xfId="0" applyNumberFormat="1" applyFont="1" applyFill="1" applyBorder="1" applyAlignment="1">
      <alignment/>
    </xf>
    <xf numFmtId="4" fontId="11" fillId="34" borderId="62" xfId="0" applyNumberFormat="1" applyFont="1" applyFill="1" applyBorder="1" applyAlignment="1">
      <alignment wrapText="1"/>
    </xf>
    <xf numFmtId="4" fontId="11" fillId="34" borderId="64" xfId="0" applyNumberFormat="1" applyFont="1" applyFill="1" applyBorder="1" applyAlignment="1">
      <alignment wrapText="1"/>
    </xf>
    <xf numFmtId="2" fontId="11" fillId="34" borderId="49" xfId="0" applyNumberFormat="1" applyFont="1" applyFill="1" applyBorder="1" applyAlignment="1">
      <alignment/>
    </xf>
    <xf numFmtId="0" fontId="14" fillId="33" borderId="55" xfId="0" applyFont="1" applyFill="1" applyBorder="1" applyAlignment="1">
      <alignment/>
    </xf>
    <xf numFmtId="2" fontId="15" fillId="33" borderId="56" xfId="0" applyNumberFormat="1" applyFont="1" applyFill="1" applyBorder="1" applyAlignment="1">
      <alignment/>
    </xf>
    <xf numFmtId="4" fontId="15" fillId="33" borderId="57" xfId="0" applyNumberFormat="1" applyFont="1" applyFill="1" applyBorder="1" applyAlignment="1">
      <alignment/>
    </xf>
    <xf numFmtId="4" fontId="15" fillId="33" borderId="58" xfId="0" applyNumberFormat="1" applyFont="1" applyFill="1" applyBorder="1" applyAlignment="1">
      <alignment wrapText="1"/>
    </xf>
    <xf numFmtId="4" fontId="9" fillId="33" borderId="56" xfId="0" applyNumberFormat="1" applyFont="1" applyFill="1" applyBorder="1" applyAlignment="1">
      <alignment wrapText="1"/>
    </xf>
    <xf numFmtId="0" fontId="10" fillId="34" borderId="30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/>
    </xf>
    <xf numFmtId="2" fontId="11" fillId="34" borderId="30" xfId="0" applyNumberFormat="1" applyFont="1" applyFill="1" applyBorder="1" applyAlignment="1">
      <alignment/>
    </xf>
    <xf numFmtId="4" fontId="11" fillId="34" borderId="30" xfId="0" applyNumberFormat="1" applyFont="1" applyFill="1" applyBorder="1" applyAlignment="1">
      <alignment/>
    </xf>
    <xf numFmtId="4" fontId="11" fillId="34" borderId="30" xfId="0" applyNumberFormat="1" applyFont="1" applyFill="1" applyBorder="1" applyAlignment="1">
      <alignment wrapText="1"/>
    </xf>
    <xf numFmtId="2" fontId="11" fillId="34" borderId="3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0" fontId="8" fillId="33" borderId="55" xfId="0" applyFont="1" applyFill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8" fillId="33" borderId="0" xfId="0" applyFont="1" applyFill="1" applyBorder="1" applyAlignment="1">
      <alignment/>
    </xf>
    <xf numFmtId="2" fontId="9" fillId="33" borderId="0" xfId="0" applyNumberFormat="1" applyFont="1" applyFill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58" fillId="0" borderId="0" xfId="0" applyFont="1" applyBorder="1" applyAlignment="1">
      <alignment/>
    </xf>
    <xf numFmtId="0" fontId="8" fillId="33" borderId="0" xfId="0" applyFont="1" applyFill="1" applyBorder="1" applyAlignment="1">
      <alignment wrapText="1"/>
    </xf>
    <xf numFmtId="4" fontId="0" fillId="0" borderId="0" xfId="0" applyNumberFormat="1" applyFont="1" applyBorder="1" applyAlignment="1">
      <alignment/>
    </xf>
    <xf numFmtId="4" fontId="58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2" fontId="11" fillId="33" borderId="0" xfId="0" applyNumberFormat="1" applyFont="1" applyFill="1" applyBorder="1" applyAlignment="1">
      <alignment wrapText="1"/>
    </xf>
    <xf numFmtId="4" fontId="11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12" fillId="34" borderId="47" xfId="0" applyFont="1" applyFill="1" applyBorder="1" applyAlignment="1">
      <alignment horizontal="center" vertical="center"/>
    </xf>
    <xf numFmtId="2" fontId="16" fillId="34" borderId="49" xfId="0" applyNumberFormat="1" applyFont="1" applyFill="1" applyBorder="1" applyAlignment="1">
      <alignment/>
    </xf>
    <xf numFmtId="4" fontId="16" fillId="34" borderId="50" xfId="0" applyNumberFormat="1" applyFont="1" applyFill="1" applyBorder="1" applyAlignment="1">
      <alignment/>
    </xf>
    <xf numFmtId="4" fontId="16" fillId="34" borderId="49" xfId="0" applyNumberFormat="1" applyFont="1" applyFill="1" applyBorder="1" applyAlignment="1">
      <alignment wrapText="1"/>
    </xf>
    <xf numFmtId="0" fontId="7" fillId="34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2" fontId="0" fillId="33" borderId="14" xfId="0" applyNumberFormat="1" applyFill="1" applyBorder="1" applyAlignment="1">
      <alignment horizontal="center" vertical="center" wrapText="1"/>
    </xf>
    <xf numFmtId="0" fontId="17" fillId="0" borderId="65" xfId="0" applyFont="1" applyBorder="1" applyAlignment="1">
      <alignment vertical="center" wrapText="1"/>
    </xf>
    <xf numFmtId="0" fontId="0" fillId="0" borderId="65" xfId="0" applyBorder="1" applyAlignment="1">
      <alignment wrapText="1"/>
    </xf>
    <xf numFmtId="0" fontId="18" fillId="0" borderId="31" xfId="0" applyFont="1" applyBorder="1" applyAlignment="1">
      <alignment vertical="center" wrapText="1"/>
    </xf>
    <xf numFmtId="0" fontId="0" fillId="0" borderId="66" xfId="0" applyBorder="1" applyAlignment="1">
      <alignment wrapText="1"/>
    </xf>
    <xf numFmtId="0" fontId="19" fillId="0" borderId="31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wrapText="1"/>
    </xf>
    <xf numFmtId="0" fontId="19" fillId="0" borderId="67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ilishav\Downloads\&#1057;&#1042;&#1054;&#1044;%20_&#1080;&#1090;&#1086;&#1075;-2019%20&#1087;&#1088;&#1086;&#1082;&#1091;&#1088;&#1072;&#1090;&#1091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й свод_1"/>
      <sheetName val="материалы"/>
      <sheetName val="лифты"/>
      <sheetName val="площади"/>
      <sheetName val="свод"/>
      <sheetName val="структура и тарифы"/>
      <sheetName val="итого сравнение"/>
    </sheetNames>
    <sheetDataSet>
      <sheetData sheetId="1">
        <row r="6">
          <cell r="D6">
            <v>61781.315771436915</v>
          </cell>
        </row>
      </sheetData>
      <sheetData sheetId="3">
        <row r="3">
          <cell r="C3">
            <v>1760.9478599999998</v>
          </cell>
        </row>
        <row r="4">
          <cell r="C4">
            <v>459.59035</v>
          </cell>
        </row>
        <row r="5">
          <cell r="C5">
            <v>317.71000000000004</v>
          </cell>
        </row>
        <row r="6">
          <cell r="C6">
            <v>84.59</v>
          </cell>
        </row>
        <row r="7">
          <cell r="C7">
            <v>364.23658</v>
          </cell>
        </row>
        <row r="8">
          <cell r="C8">
            <v>269.18093</v>
          </cell>
        </row>
        <row r="9">
          <cell r="C9">
            <v>265.64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pane xSplit="2" ySplit="4" topLeftCell="C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" sqref="G1:G2"/>
    </sheetView>
  </sheetViews>
  <sheetFormatPr defaultColWidth="9.140625" defaultRowHeight="12.75"/>
  <cols>
    <col min="1" max="1" width="6.57421875" style="61" customWidth="1"/>
    <col min="2" max="2" width="41.140625" style="0" customWidth="1"/>
    <col min="3" max="3" width="21.00390625" style="0" customWidth="1"/>
    <col min="4" max="4" width="14.8515625" style="0" customWidth="1"/>
    <col min="5" max="5" width="16.28125" style="0" customWidth="1"/>
    <col min="6" max="6" width="16.8515625" style="0" customWidth="1"/>
    <col min="7" max="7" width="18.28125" style="0" customWidth="1"/>
    <col min="8" max="8" width="12.57421875" style="0" customWidth="1"/>
    <col min="9" max="9" width="10.140625" style="0" bestFit="1" customWidth="1"/>
    <col min="10" max="10" width="13.00390625" style="0" customWidth="1"/>
    <col min="11" max="11" width="35.140625" style="0" customWidth="1"/>
    <col min="12" max="12" width="13.7109375" style="0" customWidth="1"/>
    <col min="13" max="13" width="15.00390625" style="0" customWidth="1"/>
  </cols>
  <sheetData>
    <row r="1" spans="1:7" ht="13.5" thickTop="1">
      <c r="A1" s="2" t="s">
        <v>5</v>
      </c>
      <c r="B1" s="3"/>
      <c r="C1" s="126" t="s">
        <v>6</v>
      </c>
      <c r="D1" s="126" t="s">
        <v>7</v>
      </c>
      <c r="E1" s="126" t="s">
        <v>8</v>
      </c>
      <c r="F1" s="126" t="s">
        <v>9</v>
      </c>
      <c r="G1" s="128" t="s">
        <v>10</v>
      </c>
    </row>
    <row r="2" spans="1:7" ht="24.75" customHeight="1" thickBot="1">
      <c r="A2" s="4"/>
      <c r="B2" s="5"/>
      <c r="C2" s="127"/>
      <c r="D2" s="127"/>
      <c r="E2" s="127"/>
      <c r="F2" s="127"/>
      <c r="G2" s="129"/>
    </row>
    <row r="3" spans="1:7" ht="47.25" customHeight="1" thickBot="1" thickTop="1">
      <c r="A3" s="6"/>
      <c r="B3" s="7"/>
      <c r="C3" s="8" t="s">
        <v>11</v>
      </c>
      <c r="D3" s="58" t="s">
        <v>2</v>
      </c>
      <c r="E3" s="8" t="s">
        <v>3</v>
      </c>
      <c r="F3" s="8" t="s">
        <v>3</v>
      </c>
      <c r="G3" s="9" t="s">
        <v>3</v>
      </c>
    </row>
    <row r="4" spans="1:7" ht="14.25" thickBot="1" thickTop="1">
      <c r="A4" s="59">
        <v>1</v>
      </c>
      <c r="B4" s="11">
        <v>2</v>
      </c>
      <c r="C4" s="12">
        <v>3</v>
      </c>
      <c r="D4" s="13">
        <v>4</v>
      </c>
      <c r="E4" s="10">
        <v>5</v>
      </c>
      <c r="F4" s="10">
        <v>6</v>
      </c>
      <c r="G4" s="10">
        <v>7</v>
      </c>
    </row>
    <row r="5" spans="1:9" ht="44.25" customHeight="1" thickTop="1">
      <c r="A5" s="60"/>
      <c r="B5" s="14" t="s">
        <v>12</v>
      </c>
      <c r="C5" s="15">
        <f>'[1]площади'!C3</f>
        <v>1760.9478599999998</v>
      </c>
      <c r="D5" s="16">
        <f>D7+D12+D17+D22+D23+D28+D33+D38+D43+D44+D45+D46+D47+D48+D49+D50</f>
        <v>642275.1082287797</v>
      </c>
      <c r="E5" s="16">
        <f>D5/C5/12</f>
        <v>30.394384127722926</v>
      </c>
      <c r="F5" s="16">
        <f>E5*1.03</f>
        <v>31.306215651554616</v>
      </c>
      <c r="G5" s="16">
        <f>F5*1.2</f>
        <v>37.56745878186554</v>
      </c>
      <c r="H5" s="105"/>
      <c r="I5" s="105"/>
    </row>
    <row r="6" spans="1:7" ht="15.75" thickBot="1">
      <c r="A6" s="62"/>
      <c r="B6" s="63" t="s">
        <v>13</v>
      </c>
      <c r="C6" s="64"/>
      <c r="D6" s="65"/>
      <c r="E6" s="66"/>
      <c r="F6" s="66"/>
      <c r="G6" s="66"/>
    </row>
    <row r="7" spans="1:7" ht="15.75">
      <c r="A7" s="67" t="s">
        <v>0</v>
      </c>
      <c r="B7" s="68" t="s">
        <v>14</v>
      </c>
      <c r="C7" s="69">
        <f>C5</f>
        <v>1760.9478599999998</v>
      </c>
      <c r="D7" s="70">
        <f>D9+D10+D11</f>
        <v>148399.20256</v>
      </c>
      <c r="E7" s="71">
        <f>D7/C7/12</f>
        <v>7.022695273517829</v>
      </c>
      <c r="F7" s="71">
        <f>E7*1.03</f>
        <v>7.2333761317233645</v>
      </c>
      <c r="G7" s="72">
        <f>F7*1.2</f>
        <v>8.680051358068036</v>
      </c>
    </row>
    <row r="8" spans="1:7" ht="15.75">
      <c r="A8" s="73"/>
      <c r="B8" s="17" t="s">
        <v>15</v>
      </c>
      <c r="C8" s="18"/>
      <c r="D8" s="19"/>
      <c r="E8" s="20"/>
      <c r="F8" s="21">
        <f aca="true" t="shared" si="0" ref="F8:F50">E8*1.03</f>
        <v>0</v>
      </c>
      <c r="G8" s="74">
        <f>F8*1.18</f>
        <v>0</v>
      </c>
    </row>
    <row r="9" spans="1:7" ht="15.75">
      <c r="A9" s="73"/>
      <c r="B9" s="17" t="s">
        <v>16</v>
      </c>
      <c r="C9" s="18"/>
      <c r="D9" s="19">
        <v>111944.28</v>
      </c>
      <c r="E9" s="21">
        <f>D9/C7/12</f>
        <v>5.297539019695905</v>
      </c>
      <c r="F9" s="21">
        <f t="shared" si="0"/>
        <v>5.4564651902867825</v>
      </c>
      <c r="G9" s="74">
        <f>F9*1.2</f>
        <v>6.547758228344139</v>
      </c>
    </row>
    <row r="10" spans="1:7" ht="15.75">
      <c r="A10" s="73"/>
      <c r="B10" s="17" t="s">
        <v>17</v>
      </c>
      <c r="C10" s="18"/>
      <c r="D10" s="19">
        <f>D9*0.302</f>
        <v>33807.17256</v>
      </c>
      <c r="E10" s="21">
        <f>D10/C7/12</f>
        <v>1.5998567839481632</v>
      </c>
      <c r="F10" s="21">
        <f t="shared" si="0"/>
        <v>1.647852487466608</v>
      </c>
      <c r="G10" s="74">
        <f>F10*1.2</f>
        <v>1.9774229849599296</v>
      </c>
    </row>
    <row r="11" spans="1:7" ht="16.5" thickBot="1">
      <c r="A11" s="75"/>
      <c r="B11" s="76" t="s">
        <v>18</v>
      </c>
      <c r="C11" s="77"/>
      <c r="D11" s="78">
        <v>2647.75</v>
      </c>
      <c r="E11" s="79">
        <f>D11/C7/12</f>
        <v>0.1252994698737607</v>
      </c>
      <c r="F11" s="79">
        <f t="shared" si="0"/>
        <v>0.12905845396997354</v>
      </c>
      <c r="G11" s="80">
        <f>F11*1.2</f>
        <v>0.15487014476396824</v>
      </c>
    </row>
    <row r="12" spans="1:7" ht="25.5" customHeight="1">
      <c r="A12" s="81" t="s">
        <v>1</v>
      </c>
      <c r="B12" s="82" t="s">
        <v>19</v>
      </c>
      <c r="C12" s="69">
        <f>C7</f>
        <v>1760.9478599999998</v>
      </c>
      <c r="D12" s="70">
        <f>SUM(D13:D16)</f>
        <v>90907.82313441086</v>
      </c>
      <c r="E12" s="71">
        <f>D12/C12/12</f>
        <v>4.302030798269957</v>
      </c>
      <c r="F12" s="71">
        <f>E12*1.03</f>
        <v>4.4310917222180555</v>
      </c>
      <c r="G12" s="72">
        <f>F12*1.2</f>
        <v>5.317310066661666</v>
      </c>
    </row>
    <row r="13" spans="1:7" ht="15.75">
      <c r="A13" s="73"/>
      <c r="B13" s="17" t="s">
        <v>15</v>
      </c>
      <c r="C13" s="18"/>
      <c r="D13" s="19"/>
      <c r="E13" s="20"/>
      <c r="F13" s="21"/>
      <c r="G13" s="74"/>
    </row>
    <row r="14" spans="1:7" ht="15.75">
      <c r="A14" s="73"/>
      <c r="B14" s="17" t="s">
        <v>20</v>
      </c>
      <c r="C14" s="18"/>
      <c r="D14" s="19">
        <f>'[1]материалы'!D6</f>
        <v>61781.315771436915</v>
      </c>
      <c r="E14" s="20">
        <f>D14/C12/12</f>
        <v>2.923677127472177</v>
      </c>
      <c r="F14" s="21">
        <f t="shared" si="0"/>
        <v>3.011387441296342</v>
      </c>
      <c r="G14" s="74">
        <f>F14*1.2</f>
        <v>3.6136649295556103</v>
      </c>
    </row>
    <row r="15" spans="1:7" ht="15.75">
      <c r="A15" s="73"/>
      <c r="B15" s="17" t="s">
        <v>17</v>
      </c>
      <c r="C15" s="18"/>
      <c r="D15" s="19">
        <f>D14*0.302</f>
        <v>18657.957362973946</v>
      </c>
      <c r="E15" s="20">
        <f>D15/C12/12</f>
        <v>0.8829504924965973</v>
      </c>
      <c r="F15" s="21">
        <f t="shared" si="0"/>
        <v>0.9094390072714953</v>
      </c>
      <c r="G15" s="74">
        <f>F15*1.2</f>
        <v>1.0913268087257944</v>
      </c>
    </row>
    <row r="16" spans="1:7" ht="16.5" thickBot="1">
      <c r="A16" s="75"/>
      <c r="B16" s="76" t="s">
        <v>18</v>
      </c>
      <c r="C16" s="77"/>
      <c r="D16" s="78">
        <v>10468.55</v>
      </c>
      <c r="E16" s="83">
        <f>D16/C12/12</f>
        <v>0.495403178301183</v>
      </c>
      <c r="F16" s="79">
        <f t="shared" si="0"/>
        <v>0.5102652736502186</v>
      </c>
      <c r="G16" s="80">
        <f>F16*1.2</f>
        <v>0.6123183283802622</v>
      </c>
    </row>
    <row r="17" spans="1:7" ht="15.75">
      <c r="A17" s="67" t="s">
        <v>49</v>
      </c>
      <c r="B17" s="68" t="s">
        <v>22</v>
      </c>
      <c r="C17" s="84">
        <f>'[1]площади'!C4+'[1]площади'!C7+'[1]площади'!C8+'[1]площади'!C9</f>
        <v>1358.64786</v>
      </c>
      <c r="D17" s="70">
        <f>SUM(D19:D21)</f>
        <v>29818.75768</v>
      </c>
      <c r="E17" s="71">
        <f>D17/C17/12</f>
        <v>1.8289481376972345</v>
      </c>
      <c r="F17" s="71">
        <f t="shared" si="0"/>
        <v>1.8838165818281516</v>
      </c>
      <c r="G17" s="72">
        <f>F17*1.2</f>
        <v>2.260579898193782</v>
      </c>
    </row>
    <row r="18" spans="1:7" ht="15.75">
      <c r="A18" s="85"/>
      <c r="B18" s="17" t="s">
        <v>15</v>
      </c>
      <c r="C18" s="18"/>
      <c r="D18" s="19"/>
      <c r="E18" s="20"/>
      <c r="F18" s="21"/>
      <c r="G18" s="74"/>
    </row>
    <row r="19" spans="1:7" ht="15.75">
      <c r="A19" s="85"/>
      <c r="B19" s="17" t="s">
        <v>23</v>
      </c>
      <c r="C19" s="18"/>
      <c r="D19" s="22">
        <v>17397.84</v>
      </c>
      <c r="E19" s="20">
        <f>D19/C17/12</f>
        <v>1.0671050554630102</v>
      </c>
      <c r="F19" s="21">
        <f t="shared" si="0"/>
        <v>1.0991182071269006</v>
      </c>
      <c r="G19" s="74">
        <f>F19*1.2</f>
        <v>1.3189418485522806</v>
      </c>
    </row>
    <row r="20" spans="1:7" ht="15.75">
      <c r="A20" s="85"/>
      <c r="B20" s="17" t="s">
        <v>17</v>
      </c>
      <c r="C20" s="18"/>
      <c r="D20" s="19">
        <f>D19*0.302</f>
        <v>5254.14768</v>
      </c>
      <c r="E20" s="20">
        <f>D20/C17/12</f>
        <v>0.32226572674982906</v>
      </c>
      <c r="F20" s="21">
        <f t="shared" si="0"/>
        <v>0.33193369855232396</v>
      </c>
      <c r="G20" s="74">
        <f>F20*1.2</f>
        <v>0.39832043826278873</v>
      </c>
    </row>
    <row r="21" spans="1:7" ht="16.5" thickBot="1">
      <c r="A21" s="86"/>
      <c r="B21" s="76" t="s">
        <v>18</v>
      </c>
      <c r="C21" s="77"/>
      <c r="D21" s="78">
        <v>7166.77</v>
      </c>
      <c r="E21" s="83">
        <f>D21/C17/12</f>
        <v>0.4395773554843956</v>
      </c>
      <c r="F21" s="79">
        <f>E21*1.03</f>
        <v>0.45276467614892746</v>
      </c>
      <c r="G21" s="80">
        <f>F21*1.2</f>
        <v>0.5433176113787129</v>
      </c>
    </row>
    <row r="22" spans="1:7" ht="51.75" customHeight="1" thickBot="1">
      <c r="A22" s="87">
        <v>4</v>
      </c>
      <c r="B22" s="88" t="s">
        <v>24</v>
      </c>
      <c r="C22" s="89">
        <f>C12</f>
        <v>1760.9478599999998</v>
      </c>
      <c r="D22" s="90">
        <v>6496.71</v>
      </c>
      <c r="E22" s="91">
        <f>D22/C22/12</f>
        <v>0.3074437990458162</v>
      </c>
      <c r="F22" s="91">
        <f t="shared" si="0"/>
        <v>0.3166671130171907</v>
      </c>
      <c r="G22" s="92">
        <f aca="true" t="shared" si="1" ref="G22:G32">F22*1.2</f>
        <v>0.3800005356206288</v>
      </c>
    </row>
    <row r="23" spans="1:7" ht="48" customHeight="1">
      <c r="A23" s="67" t="s">
        <v>21</v>
      </c>
      <c r="B23" s="82" t="s">
        <v>25</v>
      </c>
      <c r="C23" s="93">
        <v>899.06</v>
      </c>
      <c r="D23" s="70">
        <f>D24+D25+D26+D27</f>
        <v>60112.95999999999</v>
      </c>
      <c r="E23" s="71">
        <f>D23/C23/12</f>
        <v>5.571834286180381</v>
      </c>
      <c r="F23" s="71">
        <f>E23*1.03</f>
        <v>5.738989314765792</v>
      </c>
      <c r="G23" s="72">
        <f t="shared" si="1"/>
        <v>6.886787177718951</v>
      </c>
    </row>
    <row r="24" spans="1:7" ht="15.75">
      <c r="A24" s="85"/>
      <c r="B24" s="23" t="s">
        <v>26</v>
      </c>
      <c r="C24" s="24"/>
      <c r="D24" s="25">
        <v>57106.92</v>
      </c>
      <c r="E24" s="26">
        <f>D24/C23/12</f>
        <v>5.293206237625965</v>
      </c>
      <c r="F24" s="21">
        <f t="shared" si="0"/>
        <v>5.452002424754744</v>
      </c>
      <c r="G24" s="74">
        <f t="shared" si="1"/>
        <v>6.542402909705692</v>
      </c>
    </row>
    <row r="25" spans="1:7" ht="15.75">
      <c r="A25" s="85"/>
      <c r="B25" s="23" t="s">
        <v>27</v>
      </c>
      <c r="C25" s="24"/>
      <c r="D25" s="25">
        <v>2404.5</v>
      </c>
      <c r="E25" s="26">
        <f>D25/C23/12</f>
        <v>0.2228716659622272</v>
      </c>
      <c r="F25" s="21">
        <f t="shared" si="0"/>
        <v>0.22955781594109403</v>
      </c>
      <c r="G25" s="74">
        <f t="shared" si="1"/>
        <v>0.27546937912931285</v>
      </c>
    </row>
    <row r="26" spans="1:7" ht="15.75">
      <c r="A26" s="85"/>
      <c r="B26" s="23" t="s">
        <v>28</v>
      </c>
      <c r="C26" s="24"/>
      <c r="D26" s="25">
        <v>361.09</v>
      </c>
      <c r="E26" s="26">
        <f>D26/C23/12</f>
        <v>0.03346921599596616</v>
      </c>
      <c r="F26" s="21">
        <f t="shared" si="0"/>
        <v>0.034473292475845144</v>
      </c>
      <c r="G26" s="74">
        <f t="shared" si="1"/>
        <v>0.04136795097101417</v>
      </c>
    </row>
    <row r="27" spans="1:7" ht="16.5" thickBot="1">
      <c r="A27" s="86"/>
      <c r="B27" s="94" t="s">
        <v>29</v>
      </c>
      <c r="C27" s="95"/>
      <c r="D27" s="96">
        <v>240.45</v>
      </c>
      <c r="E27" s="97">
        <f>D27/C23/12</f>
        <v>0.02228716659622272</v>
      </c>
      <c r="F27" s="79">
        <f t="shared" si="0"/>
        <v>0.022955781594109402</v>
      </c>
      <c r="G27" s="80">
        <f t="shared" si="1"/>
        <v>0.027546937912931283</v>
      </c>
    </row>
    <row r="28" spans="1:7" ht="15.75">
      <c r="A28" s="121">
        <v>6</v>
      </c>
      <c r="B28" s="82" t="s">
        <v>30</v>
      </c>
      <c r="C28" s="122">
        <v>459.59</v>
      </c>
      <c r="D28" s="123">
        <f>SUM(D29:D32)</f>
        <v>26362.07</v>
      </c>
      <c r="E28" s="124">
        <f>D28/C28/12</f>
        <v>4.779997751619197</v>
      </c>
      <c r="F28" s="71">
        <f>E28*1.03</f>
        <v>4.923397684167773</v>
      </c>
      <c r="G28" s="72">
        <f t="shared" si="1"/>
        <v>5.908077221001327</v>
      </c>
    </row>
    <row r="29" spans="1:13" ht="15.75">
      <c r="A29" s="85"/>
      <c r="B29" s="23" t="s">
        <v>26</v>
      </c>
      <c r="C29" s="24"/>
      <c r="D29" s="25">
        <v>25043.97</v>
      </c>
      <c r="E29" s="26">
        <f>D29/C28/12</f>
        <v>4.5409984986618515</v>
      </c>
      <c r="F29" s="21">
        <f>E29*1.03</f>
        <v>4.677228453621707</v>
      </c>
      <c r="G29" s="74">
        <f t="shared" si="1"/>
        <v>5.612674144346048</v>
      </c>
      <c r="K29" s="1"/>
      <c r="L29" s="1"/>
      <c r="M29" s="1"/>
    </row>
    <row r="30" spans="1:13" ht="15.75">
      <c r="A30" s="85"/>
      <c r="B30" s="23" t="s">
        <v>27</v>
      </c>
      <c r="C30" s="24"/>
      <c r="D30" s="25">
        <v>1054.48</v>
      </c>
      <c r="E30" s="26">
        <f>D30/C28/12</f>
        <v>0.19119940236587685</v>
      </c>
      <c r="F30" s="21">
        <f>E30*1.03</f>
        <v>0.19693538443685316</v>
      </c>
      <c r="G30" s="74">
        <f t="shared" si="1"/>
        <v>0.23632246132422377</v>
      </c>
      <c r="H30" s="107"/>
      <c r="I30" s="107"/>
      <c r="J30" s="107"/>
      <c r="K30" s="116"/>
      <c r="L30" s="116"/>
      <c r="M30" s="116"/>
    </row>
    <row r="31" spans="1:13" ht="15.75">
      <c r="A31" s="85"/>
      <c r="B31" s="23" t="s">
        <v>28</v>
      </c>
      <c r="C31" s="24"/>
      <c r="D31" s="25">
        <v>105.45</v>
      </c>
      <c r="E31" s="26">
        <f>D31/C28/12</f>
        <v>0.019120302878652715</v>
      </c>
      <c r="F31" s="21">
        <f>E31*1.03</f>
        <v>0.019693911965012297</v>
      </c>
      <c r="G31" s="74">
        <f t="shared" si="1"/>
        <v>0.023632694358014756</v>
      </c>
      <c r="H31" s="107"/>
      <c r="I31" s="107"/>
      <c r="J31" s="107"/>
      <c r="K31" s="116"/>
      <c r="L31" s="116"/>
      <c r="M31" s="116"/>
    </row>
    <row r="32" spans="1:13" ht="16.5" thickBot="1">
      <c r="A32" s="86"/>
      <c r="B32" s="94" t="s">
        <v>29</v>
      </c>
      <c r="C32" s="95"/>
      <c r="D32" s="96">
        <v>158.17</v>
      </c>
      <c r="E32" s="97">
        <f>D32/C28/12</f>
        <v>0.028679547712816496</v>
      </c>
      <c r="F32" s="79">
        <f t="shared" si="0"/>
        <v>0.029539934144200992</v>
      </c>
      <c r="G32" s="80">
        <f t="shared" si="1"/>
        <v>0.03544792097304119</v>
      </c>
      <c r="H32" s="107"/>
      <c r="I32" s="107"/>
      <c r="J32" s="107"/>
      <c r="K32" s="117"/>
      <c r="L32" s="118"/>
      <c r="M32" s="119"/>
    </row>
    <row r="33" spans="1:13" ht="15.75">
      <c r="A33" s="67" t="s">
        <v>31</v>
      </c>
      <c r="B33" s="68" t="s">
        <v>32</v>
      </c>
      <c r="C33" s="69">
        <f>C22</f>
        <v>1760.9478599999998</v>
      </c>
      <c r="D33" s="70">
        <f>SUM(D35:D37)</f>
        <v>88505.80485436892</v>
      </c>
      <c r="E33" s="71">
        <f>D33/C33/12</f>
        <v>4.188360090266431</v>
      </c>
      <c r="F33" s="71">
        <f t="shared" si="0"/>
        <v>4.314010892974424</v>
      </c>
      <c r="G33" s="72">
        <f>F33*1.2</f>
        <v>5.176813071569309</v>
      </c>
      <c r="H33" s="108"/>
      <c r="I33" s="107"/>
      <c r="J33" s="107"/>
      <c r="K33" s="109"/>
      <c r="L33" s="110"/>
      <c r="M33" s="111"/>
    </row>
    <row r="34" spans="1:13" ht="15.75">
      <c r="A34" s="73"/>
      <c r="B34" s="17" t="s">
        <v>15</v>
      </c>
      <c r="C34" s="18"/>
      <c r="D34" s="19"/>
      <c r="E34" s="27"/>
      <c r="F34" s="21"/>
      <c r="G34" s="74"/>
      <c r="H34" s="107"/>
      <c r="I34" s="107"/>
      <c r="J34" s="107"/>
      <c r="K34" s="109"/>
      <c r="L34" s="110"/>
      <c r="M34" s="111"/>
    </row>
    <row r="35" spans="1:13" ht="15.75">
      <c r="A35" s="73"/>
      <c r="B35" s="17" t="s">
        <v>33</v>
      </c>
      <c r="C35" s="18"/>
      <c r="D35" s="19">
        <v>54649.324799999995</v>
      </c>
      <c r="E35" s="28">
        <f>D35/C33/12</f>
        <v>2.5861699278251202</v>
      </c>
      <c r="F35" s="21">
        <f>E35*1.03</f>
        <v>2.663755025659874</v>
      </c>
      <c r="G35" s="74">
        <f>F35*1.2</f>
        <v>3.1965060307918485</v>
      </c>
      <c r="H35" s="107"/>
      <c r="I35" s="107"/>
      <c r="J35" s="107"/>
      <c r="K35" s="109"/>
      <c r="L35" s="110"/>
      <c r="M35" s="111"/>
    </row>
    <row r="36" spans="1:13" ht="15.75">
      <c r="A36" s="73"/>
      <c r="B36" s="17" t="s">
        <v>17</v>
      </c>
      <c r="C36" s="18"/>
      <c r="D36" s="19">
        <v>16504.0960896</v>
      </c>
      <c r="E36" s="28">
        <f>D36/C33/12</f>
        <v>0.7810233182031864</v>
      </c>
      <c r="F36" s="21">
        <f>E36*1.03</f>
        <v>0.8044540177492819</v>
      </c>
      <c r="G36" s="74">
        <f>F36*1.2</f>
        <v>0.9653448212991382</v>
      </c>
      <c r="H36" s="107"/>
      <c r="I36" s="108"/>
      <c r="J36" s="107"/>
      <c r="K36" s="109"/>
      <c r="L36" s="110"/>
      <c r="M36" s="111"/>
    </row>
    <row r="37" spans="1:13" ht="27" thickBot="1">
      <c r="A37" s="75"/>
      <c r="B37" s="106" t="s">
        <v>72</v>
      </c>
      <c r="C37" s="77"/>
      <c r="D37" s="78">
        <v>17352.383964768927</v>
      </c>
      <c r="E37" s="98">
        <f>D37/C33/12</f>
        <v>0.8211668442381238</v>
      </c>
      <c r="F37" s="79">
        <f>E37*1.03</f>
        <v>0.8458018495652675</v>
      </c>
      <c r="G37" s="80">
        <f>F37*1.2</f>
        <v>1.014962219478321</v>
      </c>
      <c r="H37" s="107"/>
      <c r="I37" s="107"/>
      <c r="J37" s="112"/>
      <c r="K37" s="113"/>
      <c r="L37" s="110"/>
      <c r="M37" s="111"/>
    </row>
    <row r="38" spans="1:13" ht="48" customHeight="1">
      <c r="A38" s="67" t="s">
        <v>34</v>
      </c>
      <c r="B38" s="82" t="s">
        <v>35</v>
      </c>
      <c r="C38" s="69">
        <f>C33</f>
        <v>1760.9478599999998</v>
      </c>
      <c r="D38" s="70">
        <f>SUM(D40:D42)</f>
        <v>91290.19999999998</v>
      </c>
      <c r="E38" s="71">
        <f>SUM(E40:E42)</f>
        <v>4.320126018192649</v>
      </c>
      <c r="F38" s="71">
        <f t="shared" si="0"/>
        <v>4.449729798738429</v>
      </c>
      <c r="G38" s="72">
        <f>F38*1.2</f>
        <v>5.3396757584861145</v>
      </c>
      <c r="H38" s="107"/>
      <c r="I38" s="108"/>
      <c r="J38" s="112"/>
      <c r="K38" s="120"/>
      <c r="L38" s="118"/>
      <c r="M38" s="119"/>
    </row>
    <row r="39" spans="1:13" ht="15.75">
      <c r="A39" s="73"/>
      <c r="B39" s="17" t="s">
        <v>15</v>
      </c>
      <c r="C39" s="18"/>
      <c r="D39" s="19"/>
      <c r="E39" s="27"/>
      <c r="F39" s="21"/>
      <c r="G39" s="74"/>
      <c r="H39" s="107"/>
      <c r="I39" s="107"/>
      <c r="J39" s="112"/>
      <c r="K39" s="109"/>
      <c r="L39" s="110"/>
      <c r="M39" s="111"/>
    </row>
    <row r="40" spans="1:13" ht="15.75">
      <c r="A40" s="73"/>
      <c r="B40" s="17" t="s">
        <v>33</v>
      </c>
      <c r="C40" s="18"/>
      <c r="D40" s="19">
        <v>24273.48</v>
      </c>
      <c r="E40" s="20">
        <f>D40/C38/12</f>
        <v>1.1486938630880303</v>
      </c>
      <c r="F40" s="21">
        <f t="shared" si="0"/>
        <v>1.1831546789806713</v>
      </c>
      <c r="G40" s="74">
        <f>F40*1.2</f>
        <v>1.4197856147768055</v>
      </c>
      <c r="H40" s="107"/>
      <c r="I40" s="107"/>
      <c r="J40" s="112"/>
      <c r="K40" s="109"/>
      <c r="L40" s="110"/>
      <c r="M40" s="111"/>
    </row>
    <row r="41" spans="1:13" ht="15.75">
      <c r="A41" s="73"/>
      <c r="B41" s="17" t="s">
        <v>36</v>
      </c>
      <c r="C41" s="18"/>
      <c r="D41" s="19">
        <f>D40*0.302</f>
        <v>7330.5909599999995</v>
      </c>
      <c r="E41" s="20">
        <f>D41/C38/12</f>
        <v>0.3469055466525852</v>
      </c>
      <c r="F41" s="21">
        <f t="shared" si="0"/>
        <v>0.3573127130521628</v>
      </c>
      <c r="G41" s="74">
        <f>F41*1.2</f>
        <v>0.42877525566259533</v>
      </c>
      <c r="H41" s="107"/>
      <c r="I41" s="108"/>
      <c r="J41" s="112"/>
      <c r="K41" s="109"/>
      <c r="L41" s="110"/>
      <c r="M41" s="111"/>
    </row>
    <row r="42" spans="1:13" ht="27" thickBot="1">
      <c r="A42" s="73"/>
      <c r="B42" s="14" t="s">
        <v>72</v>
      </c>
      <c r="C42" s="18"/>
      <c r="D42" s="19">
        <v>59686.129039999985</v>
      </c>
      <c r="E42" s="20">
        <f>D42/C38/12</f>
        <v>2.8245266084520337</v>
      </c>
      <c r="F42" s="21">
        <f t="shared" si="0"/>
        <v>2.909262406705595</v>
      </c>
      <c r="G42" s="74">
        <f>F42*1.2</f>
        <v>3.491114888046714</v>
      </c>
      <c r="H42" s="114"/>
      <c r="I42" s="108"/>
      <c r="J42" s="115"/>
      <c r="K42" s="109"/>
      <c r="L42" s="110"/>
      <c r="M42" s="111"/>
    </row>
    <row r="43" spans="1:13" ht="16.5" thickBot="1">
      <c r="A43" s="99" t="s">
        <v>50</v>
      </c>
      <c r="B43" s="100" t="s">
        <v>38</v>
      </c>
      <c r="C43" s="101">
        <f>'[1]площади'!C4+'[1]площади'!C5+'[1]площади'!C6</f>
        <v>861.89035</v>
      </c>
      <c r="D43" s="102">
        <v>5439.71</v>
      </c>
      <c r="E43" s="103">
        <f aca="true" t="shared" si="2" ref="E43:E50">D43/C43/12</f>
        <v>0.525947606521719</v>
      </c>
      <c r="F43" s="103">
        <f>E43*1.03</f>
        <v>0.5417260347173706</v>
      </c>
      <c r="G43" s="103">
        <f>F43*1.2</f>
        <v>0.6500712416608446</v>
      </c>
      <c r="H43" s="107"/>
      <c r="I43" s="108"/>
      <c r="J43" s="107"/>
      <c r="K43" s="116"/>
      <c r="L43" s="116"/>
      <c r="M43" s="116"/>
    </row>
    <row r="44" spans="1:13" ht="16.5" thickBot="1">
      <c r="A44" s="99" t="s">
        <v>37</v>
      </c>
      <c r="B44" s="100" t="s">
        <v>39</v>
      </c>
      <c r="C44" s="101">
        <v>1760.95</v>
      </c>
      <c r="D44" s="102">
        <v>8268.74</v>
      </c>
      <c r="E44" s="103">
        <f t="shared" si="2"/>
        <v>0.39130109694577736</v>
      </c>
      <c r="F44" s="103">
        <f t="shared" si="0"/>
        <v>0.40304012985415066</v>
      </c>
      <c r="G44" s="103">
        <f>F44*1.2</f>
        <v>0.4836481558249808</v>
      </c>
      <c r="H44" s="107"/>
      <c r="I44" s="107"/>
      <c r="J44" s="107"/>
      <c r="K44" s="107"/>
      <c r="L44" s="107"/>
      <c r="M44" s="107"/>
    </row>
    <row r="45" spans="1:13" ht="16.5" thickBot="1">
      <c r="A45" s="99">
        <v>11</v>
      </c>
      <c r="B45" s="100" t="s">
        <v>4</v>
      </c>
      <c r="C45" s="104">
        <f>C49</f>
        <v>1760.9478599999998</v>
      </c>
      <c r="D45" s="102">
        <v>4099.5</v>
      </c>
      <c r="E45" s="103">
        <f t="shared" si="2"/>
        <v>0.19400063327258313</v>
      </c>
      <c r="F45" s="103">
        <f t="shared" si="0"/>
        <v>0.19982065227076062</v>
      </c>
      <c r="G45" s="103">
        <f>F45*1.18</f>
        <v>0.2357883696794975</v>
      </c>
      <c r="H45" s="107"/>
      <c r="I45" s="108"/>
      <c r="J45" s="107"/>
      <c r="K45" s="107"/>
      <c r="L45" s="107"/>
      <c r="M45" s="107"/>
    </row>
    <row r="46" spans="1:13" ht="16.5" thickBot="1">
      <c r="A46" s="99" t="s">
        <v>40</v>
      </c>
      <c r="B46" s="100" t="s">
        <v>42</v>
      </c>
      <c r="C46" s="104">
        <f>C49</f>
        <v>1760.9478599999998</v>
      </c>
      <c r="D46" s="102">
        <v>32483.54</v>
      </c>
      <c r="E46" s="103">
        <f t="shared" si="2"/>
        <v>1.5372185219990937</v>
      </c>
      <c r="F46" s="103">
        <f>E46*1.03</f>
        <v>1.5833350776590664</v>
      </c>
      <c r="G46" s="103">
        <f>F46*1.2</f>
        <v>1.9000020931908796</v>
      </c>
      <c r="H46" s="107"/>
      <c r="I46" s="108"/>
      <c r="J46" s="107"/>
      <c r="K46" s="107"/>
      <c r="L46" s="107"/>
      <c r="M46" s="107"/>
    </row>
    <row r="47" spans="1:13" ht="16.5" thickBot="1">
      <c r="A47" s="99" t="s">
        <v>51</v>
      </c>
      <c r="B47" s="100" t="s">
        <v>44</v>
      </c>
      <c r="C47" s="104">
        <f>C38</f>
        <v>1760.9478599999998</v>
      </c>
      <c r="D47" s="102">
        <v>34192.37</v>
      </c>
      <c r="E47" s="103">
        <f t="shared" si="2"/>
        <v>1.6180854819101045</v>
      </c>
      <c r="F47" s="103">
        <f t="shared" si="0"/>
        <v>1.6666280463674077</v>
      </c>
      <c r="G47" s="103">
        <f>F47*1.2</f>
        <v>1.9999536556408892</v>
      </c>
      <c r="H47" s="107"/>
      <c r="I47" s="107"/>
      <c r="J47" s="107"/>
      <c r="K47" s="107"/>
      <c r="L47" s="107"/>
      <c r="M47" s="107"/>
    </row>
    <row r="48" spans="1:13" ht="16.5" thickBot="1">
      <c r="A48" s="99" t="s">
        <v>41</v>
      </c>
      <c r="B48" s="100" t="s">
        <v>46</v>
      </c>
      <c r="C48" s="104">
        <f>'[1]площади'!C8+'[1]площади'!C9</f>
        <v>534.82093</v>
      </c>
      <c r="D48" s="102">
        <v>9917.54</v>
      </c>
      <c r="E48" s="103">
        <f t="shared" si="2"/>
        <v>1.5453053915946535</v>
      </c>
      <c r="F48" s="103">
        <f t="shared" si="0"/>
        <v>1.5916645533424931</v>
      </c>
      <c r="G48" s="103">
        <f>F48*1.2</f>
        <v>1.9099974640109916</v>
      </c>
      <c r="H48" s="107"/>
      <c r="I48" s="107"/>
      <c r="J48" s="107"/>
      <c r="K48" s="107"/>
      <c r="L48" s="107"/>
      <c r="M48" s="107"/>
    </row>
    <row r="49" spans="1:13" ht="16.5" thickBot="1">
      <c r="A49" s="99" t="s">
        <v>43</v>
      </c>
      <c r="B49" s="100" t="s">
        <v>47</v>
      </c>
      <c r="C49" s="104">
        <f>C38</f>
        <v>1760.9478599999998</v>
      </c>
      <c r="D49" s="102">
        <v>4437.6</v>
      </c>
      <c r="E49" s="103">
        <f t="shared" si="2"/>
        <v>0.2100005391414599</v>
      </c>
      <c r="F49" s="103">
        <f t="shared" si="0"/>
        <v>0.21630055531570372</v>
      </c>
      <c r="G49" s="103">
        <f>F49*1.2</f>
        <v>0.25956066637884445</v>
      </c>
      <c r="H49" s="107"/>
      <c r="I49" s="107"/>
      <c r="J49" s="107"/>
      <c r="K49" s="107"/>
      <c r="L49" s="107"/>
      <c r="M49" s="107"/>
    </row>
    <row r="50" spans="1:13" ht="16.5" thickBot="1">
      <c r="A50" s="99" t="s">
        <v>45</v>
      </c>
      <c r="B50" s="100" t="s">
        <v>48</v>
      </c>
      <c r="C50" s="104">
        <f>C49</f>
        <v>1760.9478599999998</v>
      </c>
      <c r="D50" s="102">
        <v>1542.58</v>
      </c>
      <c r="E50" s="103">
        <f t="shared" si="2"/>
        <v>0.0729995113730019</v>
      </c>
      <c r="F50" s="103">
        <f t="shared" si="0"/>
        <v>0.07518949671419195</v>
      </c>
      <c r="G50" s="103">
        <f>F50*1.2</f>
        <v>0.09022739605703034</v>
      </c>
      <c r="H50" s="107"/>
      <c r="I50" s="107"/>
      <c r="J50" s="107"/>
      <c r="K50" s="107"/>
      <c r="L50" s="107"/>
      <c r="M50" s="107"/>
    </row>
    <row r="51" spans="8:13" ht="12.75">
      <c r="H51" s="107"/>
      <c r="I51" s="107"/>
      <c r="J51" s="107"/>
      <c r="K51" s="107"/>
      <c r="L51" s="107"/>
      <c r="M51" s="107"/>
    </row>
    <row r="53" spans="2:6" ht="12.75">
      <c r="B53" s="125" t="s">
        <v>73</v>
      </c>
      <c r="F53" t="s">
        <v>74</v>
      </c>
    </row>
  </sheetData>
  <sheetProtection/>
  <mergeCells count="5">
    <mergeCell ref="C1:C2"/>
    <mergeCell ref="D1:D2"/>
    <mergeCell ref="E1:E2"/>
    <mergeCell ref="F1:F2"/>
    <mergeCell ref="G1:G2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tabSelected="1" zoomScalePageLayoutView="0" workbookViewId="0" topLeftCell="A1">
      <selection activeCell="L3" sqref="L3"/>
    </sheetView>
  </sheetViews>
  <sheetFormatPr defaultColWidth="9.140625" defaultRowHeight="12.75"/>
  <cols>
    <col min="1" max="1" width="5.140625" style="0" customWidth="1"/>
    <col min="2" max="2" width="22.8515625" style="0" customWidth="1"/>
    <col min="8" max="8" width="7.140625" style="0" customWidth="1"/>
    <col min="9" max="9" width="7.28125" style="0" customWidth="1"/>
    <col min="10" max="10" width="6.7109375" style="0" customWidth="1"/>
    <col min="11" max="11" width="7.00390625" style="0" customWidth="1"/>
    <col min="12" max="12" width="7.140625" style="0" customWidth="1"/>
  </cols>
  <sheetData>
    <row r="1" spans="1:18" ht="60.75" customHeight="1" thickBot="1">
      <c r="A1" s="130" t="s">
        <v>76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3.5" thickBot="1">
      <c r="A2" s="132" t="s">
        <v>54</v>
      </c>
      <c r="B2" s="134" t="s">
        <v>55</v>
      </c>
      <c r="C2" s="136" t="s">
        <v>56</v>
      </c>
      <c r="D2" s="138" t="s">
        <v>57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</row>
    <row r="3" spans="1:18" ht="126" thickBot="1">
      <c r="A3" s="133"/>
      <c r="B3" s="135"/>
      <c r="C3" s="137"/>
      <c r="D3" s="30" t="s">
        <v>58</v>
      </c>
      <c r="E3" s="31" t="s">
        <v>59</v>
      </c>
      <c r="F3" s="31" t="s">
        <v>60</v>
      </c>
      <c r="G3" s="31" t="s">
        <v>61</v>
      </c>
      <c r="H3" s="31" t="s">
        <v>62</v>
      </c>
      <c r="I3" s="31" t="s">
        <v>63</v>
      </c>
      <c r="J3" s="31" t="s">
        <v>64</v>
      </c>
      <c r="K3" s="31" t="s">
        <v>65</v>
      </c>
      <c r="L3" s="31" t="s">
        <v>66</v>
      </c>
      <c r="M3" s="31" t="s">
        <v>67</v>
      </c>
      <c r="N3" s="31" t="s">
        <v>47</v>
      </c>
      <c r="O3" s="31" t="s">
        <v>4</v>
      </c>
      <c r="P3" s="31" t="s">
        <v>42</v>
      </c>
      <c r="Q3" s="31" t="s">
        <v>68</v>
      </c>
      <c r="R3" s="32" t="s">
        <v>69</v>
      </c>
    </row>
    <row r="4" spans="1:18" ht="13.5" thickBot="1">
      <c r="A4" s="33">
        <v>1</v>
      </c>
      <c r="B4" s="34">
        <v>2</v>
      </c>
      <c r="C4" s="35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6">
        <v>15</v>
      </c>
      <c r="P4" s="36">
        <v>16</v>
      </c>
      <c r="Q4" s="36">
        <v>17</v>
      </c>
      <c r="R4" s="29">
        <v>18</v>
      </c>
    </row>
    <row r="5" spans="1:18" ht="52.5" customHeight="1">
      <c r="A5" s="37" t="s">
        <v>0</v>
      </c>
      <c r="B5" s="38" t="s">
        <v>75</v>
      </c>
      <c r="C5" s="39">
        <f>SUM(D5:R5)</f>
        <v>42.22</v>
      </c>
      <c r="D5" s="40">
        <v>8.78</v>
      </c>
      <c r="E5" s="41">
        <v>5.42</v>
      </c>
      <c r="F5" s="40">
        <v>2.26</v>
      </c>
      <c r="G5" s="40">
        <v>2</v>
      </c>
      <c r="H5" s="42">
        <v>6.38</v>
      </c>
      <c r="I5" s="42">
        <v>0.77</v>
      </c>
      <c r="J5" s="42">
        <v>0.09</v>
      </c>
      <c r="K5" s="42"/>
      <c r="L5" s="42">
        <v>5.97</v>
      </c>
      <c r="M5" s="40">
        <v>5.47</v>
      </c>
      <c r="N5" s="43">
        <v>0.26</v>
      </c>
      <c r="O5" s="43">
        <v>0.24</v>
      </c>
      <c r="P5" s="40">
        <v>1.9</v>
      </c>
      <c r="Q5" s="41">
        <v>2.17</v>
      </c>
      <c r="R5" s="44">
        <v>0.51</v>
      </c>
    </row>
    <row r="6" spans="1:18" ht="31.5" customHeight="1">
      <c r="A6" s="45" t="s">
        <v>1</v>
      </c>
      <c r="B6" s="46" t="s">
        <v>52</v>
      </c>
      <c r="C6" s="47">
        <f>SUM(D6:R6)</f>
        <v>35.54</v>
      </c>
      <c r="D6" s="48">
        <v>8.78</v>
      </c>
      <c r="E6" s="48">
        <v>5.42</v>
      </c>
      <c r="F6" s="48"/>
      <c r="G6" s="48">
        <v>0.98</v>
      </c>
      <c r="H6" s="48"/>
      <c r="I6" s="48">
        <v>0.77</v>
      </c>
      <c r="J6" s="48">
        <v>0.09</v>
      </c>
      <c r="K6" s="48"/>
      <c r="L6" s="48">
        <v>8.23</v>
      </c>
      <c r="M6" s="48">
        <v>6.19</v>
      </c>
      <c r="N6" s="48">
        <v>0.26</v>
      </c>
      <c r="O6" s="48">
        <v>0.24</v>
      </c>
      <c r="P6" s="49">
        <v>1.9</v>
      </c>
      <c r="Q6" s="49">
        <v>2.17</v>
      </c>
      <c r="R6" s="50">
        <v>0.51</v>
      </c>
    </row>
    <row r="7" spans="1:18" ht="48" customHeight="1">
      <c r="A7" s="45" t="s">
        <v>49</v>
      </c>
      <c r="B7" s="46" t="s">
        <v>53</v>
      </c>
      <c r="C7" s="47">
        <f>SUM(D7:R7)</f>
        <v>26.749999999999996</v>
      </c>
      <c r="D7" s="48">
        <v>8.78</v>
      </c>
      <c r="E7" s="48">
        <v>5.42</v>
      </c>
      <c r="F7" s="48"/>
      <c r="G7" s="48">
        <v>0.98</v>
      </c>
      <c r="H7" s="48"/>
      <c r="I7" s="48">
        <v>0.77</v>
      </c>
      <c r="J7" s="48">
        <v>0.09</v>
      </c>
      <c r="K7" s="48"/>
      <c r="L7" s="48">
        <v>3.25</v>
      </c>
      <c r="M7" s="48">
        <v>2.38</v>
      </c>
      <c r="N7" s="48">
        <v>0.26</v>
      </c>
      <c r="O7" s="48">
        <v>0.24</v>
      </c>
      <c r="P7" s="49">
        <v>1.9</v>
      </c>
      <c r="Q7" s="49">
        <v>2.17</v>
      </c>
      <c r="R7" s="51">
        <v>0.51</v>
      </c>
    </row>
    <row r="8" spans="1:18" ht="87" customHeight="1" thickBot="1">
      <c r="A8" s="52" t="s">
        <v>70</v>
      </c>
      <c r="B8" s="53" t="s">
        <v>71</v>
      </c>
      <c r="C8" s="54">
        <f>SUM(D8:R8)</f>
        <v>42.42</v>
      </c>
      <c r="D8" s="55">
        <v>8.78</v>
      </c>
      <c r="E8" s="55">
        <v>5.42</v>
      </c>
      <c r="F8" s="55">
        <v>2.26</v>
      </c>
      <c r="G8" s="56">
        <v>2</v>
      </c>
      <c r="H8" s="55">
        <v>6.99</v>
      </c>
      <c r="I8" s="55"/>
      <c r="J8" s="55">
        <v>0.09</v>
      </c>
      <c r="K8" s="56">
        <v>2.11</v>
      </c>
      <c r="L8" s="55">
        <v>4.24</v>
      </c>
      <c r="M8" s="55">
        <v>5.45</v>
      </c>
      <c r="N8" s="55">
        <v>0.26</v>
      </c>
      <c r="O8" s="55">
        <v>0.24</v>
      </c>
      <c r="P8" s="56">
        <v>1.9</v>
      </c>
      <c r="Q8" s="56">
        <v>2.17</v>
      </c>
      <c r="R8" s="57">
        <v>0.51</v>
      </c>
    </row>
    <row r="12" spans="2:13" ht="12.75">
      <c r="B12" s="141"/>
      <c r="C12" s="142"/>
      <c r="D12" s="142"/>
      <c r="K12" s="141"/>
      <c r="L12" s="142"/>
      <c r="M12" s="142"/>
    </row>
  </sheetData>
  <sheetProtection/>
  <mergeCells count="7">
    <mergeCell ref="A1:R1"/>
    <mergeCell ref="A2:A3"/>
    <mergeCell ref="B2:B3"/>
    <mergeCell ref="C2:C3"/>
    <mergeCell ref="D2:R2"/>
    <mergeCell ref="B12:D12"/>
    <mergeCell ref="K12:M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Gabdulminova_NM</dc:creator>
  <cp:keywords/>
  <dc:description/>
  <cp:lastModifiedBy>Ильина Н. Н.</cp:lastModifiedBy>
  <cp:lastPrinted>2022-04-05T12:28:16Z</cp:lastPrinted>
  <dcterms:created xsi:type="dcterms:W3CDTF">2009-10-22T11:32:59Z</dcterms:created>
  <dcterms:modified xsi:type="dcterms:W3CDTF">2022-04-05T12:29:13Z</dcterms:modified>
  <cp:category/>
  <cp:version/>
  <cp:contentType/>
  <cp:contentStatus/>
</cp:coreProperties>
</file>