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Лист1" sheetId="1" r:id="rId1"/>
    <sheet name="Лист3" sheetId="2" r:id="rId2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1">'Лист3'!$A$1:$N$547</definedName>
  </definedNames>
  <calcPr fullCalcOnLoad="1"/>
</workbook>
</file>

<file path=xl/sharedStrings.xml><?xml version="1.0" encoding="utf-8"?>
<sst xmlns="http://schemas.openxmlformats.org/spreadsheetml/2006/main" count="2522" uniqueCount="370">
  <si>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</si>
  <si>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</si>
  <si>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</si>
  <si>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</si>
  <si>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</si>
  <si>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</si>
  <si>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</si>
  <si>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</si>
  <si>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</si>
  <si>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</si>
  <si>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</si>
  <si>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</si>
  <si>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</si>
  <si>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</si>
  <si>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</si>
  <si>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</si>
  <si>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</si>
  <si>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</si>
  <si>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</si>
  <si>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</si>
  <si>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</si>
  <si>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</si>
  <si>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</si>
  <si>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</si>
  <si>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</si>
  <si>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</si>
  <si>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</si>
  <si>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</si>
  <si>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</si>
  <si>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</si>
  <si>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</si>
  <si>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</si>
  <si>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</si>
  <si>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</si>
  <si>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</si>
  <si>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</si>
  <si>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</si>
  <si>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</si>
  <si>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</si>
  <si>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</si>
  <si>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</si>
  <si>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</si>
  <si>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</si>
  <si>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</si>
  <si>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</si>
  <si>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</si>
  <si>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</si>
  <si>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</si>
  <si>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</si>
  <si>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</si>
  <si>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</si>
  <si>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</si>
  <si>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</si>
  <si>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</si>
  <si>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</si>
  <si>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</si>
  <si>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</si>
  <si>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</si>
  <si>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</si>
  <si>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</si>
  <si>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</si>
  <si>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</si>
  <si>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</si>
  <si>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</si>
  <si>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</si>
  <si>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</si>
  <si>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</si>
  <si>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</si>
  <si>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</si>
  <si>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</si>
  <si>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</si>
  <si>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</si>
  <si>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</si>
  <si>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</si>
  <si>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</si>
  <si>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</si>
  <si>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</si>
  <si>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</si>
  <si>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</si>
  <si>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</si>
  <si>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</si>
  <si>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</si>
  <si>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</si>
  <si>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</si>
  <si>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</si>
  <si>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</si>
  <si>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</si>
  <si>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</si>
  <si>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</si>
  <si>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</si>
  <si>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</si>
  <si>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</si>
  <si>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</si>
  <si>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</si>
  <si>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</si>
  <si>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</si>
  <si>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</si>
  <si>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</si>
  <si>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</si>
  <si>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</si>
  <si>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</si>
  <si>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</si>
  <si>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</si>
  <si>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</si>
  <si>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</si>
  <si>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</si>
  <si>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</si>
  <si>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</si>
  <si>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</si>
  <si>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</si>
  <si>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</si>
  <si>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</si>
  <si>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</si>
  <si>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</si>
  <si>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</si>
  <si>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</si>
  <si>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</si>
  <si>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</si>
  <si>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</si>
  <si>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</si>
  <si>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Проведение процедуры размещения муниципального заказа, ежегодно</t>
  </si>
  <si>
    <t>Разработаны модели формирования информацион ной среды профессиональ ного развития и коммуникации педагогических работников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</si>
  <si>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</si>
  <si>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</si>
  <si>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</si>
  <si>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</si>
  <si>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</si>
  <si>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</si>
  <si>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</si>
  <si>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</si>
  <si>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</si>
  <si>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</si>
  <si>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</si>
  <si>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</si>
  <si>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</si>
  <si>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</si>
  <si>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</si>
  <si>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</si>
  <si>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</si>
  <si>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</si>
  <si>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</si>
  <si>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</si>
  <si>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</si>
  <si>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</si>
  <si>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</si>
  <si>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</si>
  <si>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</si>
  <si>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</si>
  <si>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</si>
  <si>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</si>
  <si>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</si>
  <si>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</si>
  <si>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</si>
  <si>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Снижение количества социально неблагополучных семей, состоящих на учете в Комиссии по делам несовершеннолетних и защите их прав при Главе города Реутов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</si>
  <si>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</si>
  <si>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</si>
  <si>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</si>
  <si>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</si>
  <si>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</si>
  <si>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</si>
  <si>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</si>
  <si>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</si>
  <si>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</si>
  <si>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</si>
  <si>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</si>
  <si>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</si>
  <si>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</si>
  <si>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</si>
  <si>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</si>
  <si>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</si>
  <si>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</si>
  <si>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</si>
  <si>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</si>
  <si>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</si>
  <si>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</si>
  <si>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</si>
  <si>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</si>
  <si>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</si>
  <si>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</si>
  <si>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 Предоставление субсидий на обеспечение муниципального задания. Январь-декабрь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</si>
  <si>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</si>
  <si>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</si>
  <si>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</si>
  <si>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</si>
  <si>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</si>
  <si>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</si>
  <si>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</si>
  <si>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</si>
  <si>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</si>
  <si>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</si>
  <si>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</si>
  <si>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</si>
  <si>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</si>
  <si>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</si>
  <si>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</si>
  <si>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</si>
  <si>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</si>
  <si>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</si>
  <si>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</si>
  <si>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</si>
  <si>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</si>
  <si>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</si>
  <si>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</si>
  <si>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</si>
  <si>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</si>
  <si>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</si>
  <si>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Выплата заработной платы ежемесячно</t>
  </si>
  <si>
    <t>Предоставление субсидий на закупку товаров, работ, услуг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</si>
  <si>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</si>
  <si>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</si>
  <si>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</si>
  <si>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 xml:space="preserve">Предоставление субсидий на выполнение муниципального задания хозяйственно-эксплутационной конторой </t>
  </si>
  <si>
    <t>Утверждение муниципального задания с января по декабрь</t>
  </si>
  <si>
    <t>2.1.1.</t>
  </si>
  <si>
    <t>2.1.2.</t>
  </si>
  <si>
    <t>Предоставление субсидии на закупки, услуги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</si>
  <si>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</si>
  <si>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</si>
  <si>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</si>
  <si>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</si>
  <si>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</si>
  <si>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</si>
  <si>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</si>
  <si>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</si>
  <si>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</si>
  <si>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</si>
  <si>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</si>
  <si>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</si>
  <si>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</si>
  <si>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</si>
  <si>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</si>
  <si>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</si>
  <si>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</si>
  <si>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</si>
  <si>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</si>
  <si>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</si>
  <si>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</si>
  <si>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</si>
  <si>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</si>
  <si>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</si>
  <si>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</si>
  <si>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</si>
  <si>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</si>
  <si>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</si>
  <si>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</si>
  <si>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</si>
  <si>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</si>
  <si>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</si>
  <si>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</si>
  <si>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</si>
  <si>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</si>
  <si>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</si>
  <si>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</si>
  <si>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</si>
  <si>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</si>
  <si>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</si>
  <si>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</si>
  <si>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</si>
  <si>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</si>
  <si>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</si>
  <si>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</si>
  <si>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</si>
  <si>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</si>
  <si>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</si>
  <si>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</si>
  <si>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</si>
  <si>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</si>
  <si>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</si>
  <si>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</si>
  <si>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</t>
  </si>
  <si>
    <t>9.1.</t>
  </si>
  <si>
    <t>9.2.</t>
  </si>
  <si>
    <t>Задача 9.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</si>
  <si>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</si>
  <si>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</si>
  <si>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</si>
  <si>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 xml:space="preserve">Задача 5.Организация праздничных, культурно-массовых и иных мероприятий 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</si>
  <si>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</si>
  <si>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</si>
  <si>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</si>
  <si>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</si>
  <si>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</si>
  <si>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</si>
  <si>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</si>
  <si>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</si>
  <si>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</si>
  <si>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</si>
  <si>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</si>
  <si>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</si>
  <si>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</si>
  <si>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</si>
  <si>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</si>
  <si>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</si>
  <si>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</si>
  <si>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</si>
  <si>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</si>
  <si>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</si>
  <si>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</si>
  <si>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</si>
  <si>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</si>
  <si>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</si>
  <si>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</si>
  <si>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</si>
  <si>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</si>
  <si>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</si>
  <si>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</si>
  <si>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</si>
  <si>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</si>
  <si>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Задача 1. 
Ликвидация очередности в дошкольные образовательные организации и развитие инфраструктуры дошкольного образования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</si>
  <si>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</si>
  <si>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</si>
  <si>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</si>
  <si>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</si>
  <si>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</si>
  <si>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</si>
  <si>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</si>
  <si>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</si>
  <si>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</si>
  <si>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</si>
  <si>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</si>
  <si>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</si>
  <si>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</si>
  <si>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</si>
  <si>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</si>
  <si>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</si>
  <si>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</si>
  <si>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</si>
  <si>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</si>
  <si>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Предотвращение второй смены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</si>
  <si>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</si>
  <si>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</si>
  <si>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</si>
  <si>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</si>
  <si>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</si>
  <si>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</si>
  <si>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</si>
  <si>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</si>
  <si>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</si>
  <si>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</si>
  <si>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</si>
  <si>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</si>
  <si>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</si>
  <si>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организациях дошкольного образования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</si>
  <si>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</si>
  <si>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</si>
  <si>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</si>
  <si>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</si>
  <si>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</si>
  <si>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</si>
  <si>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</si>
  <si>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</si>
  <si>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</si>
  <si>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Устройство футбольного поля, спортивных площадок с установкой оборудования, беговые дорожки, прыжковые ямы.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</si>
  <si>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</si>
  <si>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</si>
  <si>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</si>
  <si>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</si>
  <si>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 xml:space="preserve">Организация капитального ремонта, текущего ремонта (приобретение и замена оконных рам, ремонт системы отопления, ремонт групповых помещений) </t>
  </si>
  <si>
    <t>№9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</si>
  <si>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</si>
  <si>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</si>
  <si>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</si>
  <si>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</si>
  <si>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</si>
  <si>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Проведение капитальный, текущий ремонт, ремонт и установки огражений, ремонт кровель, замена оконных конструкций, выполнены противопожарные мероприятия и т.д.  в муниципальных организациях дошкольного образования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</si>
  <si>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</si>
  <si>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</si>
  <si>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</si>
  <si>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</si>
  <si>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№10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</si>
</sst>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  <numFmt numFmtId="179" formatCode="#,##0.00000"/>
  </numFmts>
  <fonts count="51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wrapText="1"/>
    </xf>
    <xf numFmtId="172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74" fontId="6" fillId="35" borderId="11" xfId="0" applyNumberFormat="1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0" fillId="34" borderId="0" xfId="0" applyFont="1" applyFill="1" applyAlignment="1">
      <alignment horizontal="center"/>
    </xf>
    <xf numFmtId="4" fontId="6" fillId="35" borderId="11" xfId="0" applyNumberFormat="1" applyFont="1" applyFill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top"/>
    </xf>
    <xf numFmtId="0" fontId="6" fillId="35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4" fontId="16" fillId="35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4" fontId="7" fillId="34" borderId="15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72" fontId="7" fillId="34" borderId="11" xfId="0" applyNumberFormat="1" applyFont="1" applyFill="1" applyBorder="1" applyAlignment="1">
      <alignment horizontal="center" vertical="top" wrapText="1"/>
    </xf>
    <xf numFmtId="172" fontId="6" fillId="34" borderId="13" xfId="0" applyNumberFormat="1" applyFont="1" applyFill="1" applyBorder="1" applyAlignment="1">
      <alignment horizontal="center" vertical="top" wrapText="1"/>
    </xf>
    <xf numFmtId="172" fontId="6" fillId="34" borderId="0" xfId="0" applyNumberFormat="1" applyFont="1" applyFill="1" applyAlignment="1">
      <alignment horizontal="center" vertical="top"/>
    </xf>
    <xf numFmtId="172" fontId="16" fillId="35" borderId="11" xfId="0" applyNumberFormat="1" applyFont="1" applyFill="1" applyBorder="1" applyAlignment="1">
      <alignment horizontal="center" vertical="center" wrapText="1"/>
    </xf>
    <xf numFmtId="172" fontId="7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32" borderId="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6" fontId="6" fillId="32" borderId="11" xfId="0" applyNumberFormat="1" applyFont="1" applyFill="1" applyBorder="1" applyAlignment="1">
      <alignment vertical="top" wrapText="1"/>
    </xf>
    <xf numFmtId="14" fontId="6" fillId="32" borderId="11" xfId="0" applyNumberFormat="1" applyFont="1" applyFill="1" applyBorder="1" applyAlignment="1">
      <alignment vertical="top" wrapText="1"/>
    </xf>
    <xf numFmtId="14" fontId="6" fillId="32" borderId="28" xfId="0" applyNumberFormat="1" applyFont="1" applyFill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29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14" fontId="7" fillId="32" borderId="11" xfId="0" applyNumberFormat="1" applyFont="1" applyFill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3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" fontId="7" fillId="0" borderId="31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34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32" borderId="0" xfId="0" applyFont="1" applyFill="1" applyBorder="1" applyAlignment="1">
      <alignment horizontal="right" vertical="top" wrapText="1"/>
    </xf>
    <xf numFmtId="0" fontId="1" fillId="3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5"/>
  <sheetViews>
    <sheetView zoomScale="40" zoomScaleNormal="40" zoomScalePageLayoutView="0" workbookViewId="0" topLeftCell="A1">
      <selection activeCell="I10" sqref="I10"/>
    </sheetView>
  </sheetViews>
  <sheetFormatPr defaultColWidth="9.140625" defaultRowHeight="12.75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32" customWidth="1"/>
    <col min="9" max="9" width="21.00390625" style="125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160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36" t="s">
        <v>358</v>
      </c>
    </row>
    <row r="2" spans="1:14" ht="21" customHeight="1">
      <c r="A2" s="160" t="s">
        <v>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9.75" customHeight="1">
      <c r="A3" s="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2.5" customHeight="1">
      <c r="A4" s="162"/>
      <c r="B4" s="163" t="s">
        <v>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23.25" customHeight="1" thickBot="1">
      <c r="A5" s="162"/>
      <c r="B5" s="163" t="s">
        <v>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s="3" customFormat="1" ht="189.75" customHeight="1" thickBot="1">
      <c r="A6" s="168" t="s">
        <v>6</v>
      </c>
      <c r="B6" s="169" t="s">
        <v>7</v>
      </c>
      <c r="C6" s="169" t="s">
        <v>8</v>
      </c>
      <c r="D6" s="166" t="s">
        <v>9</v>
      </c>
      <c r="E6" s="166" t="s">
        <v>10</v>
      </c>
      <c r="F6" s="10" t="s">
        <v>11</v>
      </c>
      <c r="G6" s="166" t="s">
        <v>12</v>
      </c>
      <c r="H6" s="167" t="s">
        <v>13</v>
      </c>
      <c r="I6" s="167"/>
      <c r="J6" s="167"/>
      <c r="K6" s="167"/>
      <c r="L6" s="167"/>
      <c r="M6" s="166" t="s">
        <v>14</v>
      </c>
      <c r="N6" s="173" t="s">
        <v>15</v>
      </c>
    </row>
    <row r="7" spans="1:14" s="3" customFormat="1" ht="60" customHeight="1">
      <c r="A7" s="168"/>
      <c r="B7" s="169"/>
      <c r="C7" s="169"/>
      <c r="D7" s="166"/>
      <c r="E7" s="166"/>
      <c r="F7" s="11" t="s">
        <v>16</v>
      </c>
      <c r="G7" s="166"/>
      <c r="H7" s="91" t="s">
        <v>17</v>
      </c>
      <c r="I7" s="115" t="s">
        <v>18</v>
      </c>
      <c r="J7" s="11" t="s">
        <v>19</v>
      </c>
      <c r="K7" s="11" t="s">
        <v>20</v>
      </c>
      <c r="L7" s="11" t="s">
        <v>21</v>
      </c>
      <c r="M7" s="166"/>
      <c r="N7" s="173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92">
        <v>8</v>
      </c>
      <c r="I8" s="116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168" t="s">
        <v>22</v>
      </c>
      <c r="B9" s="169" t="s">
        <v>308</v>
      </c>
      <c r="C9" s="174" t="s">
        <v>23</v>
      </c>
      <c r="D9" s="15" t="s">
        <v>24</v>
      </c>
      <c r="E9" s="175" t="s">
        <v>25</v>
      </c>
      <c r="F9" s="16">
        <f>F10+F12+F13</f>
        <v>13704.1</v>
      </c>
      <c r="G9" s="16">
        <f>H9+I9+J9+K9+L9</f>
        <v>250250.3</v>
      </c>
      <c r="H9" s="93">
        <f>H10+H12+H13+H11</f>
        <v>57516.4</v>
      </c>
      <c r="I9" s="117">
        <f>I10+I12+I13+I11</f>
        <v>64088.3</v>
      </c>
      <c r="J9" s="117">
        <f>J10+J12+J13+J11</f>
        <v>64164.3</v>
      </c>
      <c r="K9" s="117">
        <f>K10+K12+K13+K11</f>
        <v>64164.3</v>
      </c>
      <c r="L9" s="117">
        <f>L10+L12+L13+L11</f>
        <v>317</v>
      </c>
      <c r="M9" s="176" t="s">
        <v>26</v>
      </c>
      <c r="N9" s="164" t="s">
        <v>305</v>
      </c>
    </row>
    <row r="10" spans="1:14" ht="69" customHeight="1" thickBot="1">
      <c r="A10" s="168"/>
      <c r="B10" s="169"/>
      <c r="C10" s="174"/>
      <c r="D10" s="17" t="s">
        <v>27</v>
      </c>
      <c r="E10" s="175"/>
      <c r="F10" s="18">
        <f>F15+F23</f>
        <v>13215</v>
      </c>
      <c r="G10" s="18">
        <f>H10+I10+J10+K10+L10</f>
        <v>68442</v>
      </c>
      <c r="H10" s="94">
        <f>H15+H19+H23+H27+H31</f>
        <v>14964</v>
      </c>
      <c r="I10" s="76">
        <f>I15+I19+I23+I27</f>
        <v>17826</v>
      </c>
      <c r="J10" s="76">
        <f>J15+J19+J23+J27</f>
        <v>17826</v>
      </c>
      <c r="K10" s="76">
        <f>K15+K19+K23+K27</f>
        <v>17826</v>
      </c>
      <c r="L10" s="18">
        <f>L15</f>
        <v>0</v>
      </c>
      <c r="M10" s="176"/>
      <c r="N10" s="164"/>
    </row>
    <row r="11" spans="1:14" ht="69" customHeight="1" thickBot="1">
      <c r="A11" s="168"/>
      <c r="B11" s="169"/>
      <c r="C11" s="174"/>
      <c r="D11" s="17" t="s">
        <v>309</v>
      </c>
      <c r="E11" s="175"/>
      <c r="F11" s="18">
        <f>F32</f>
        <v>0</v>
      </c>
      <c r="G11" s="18">
        <f>H11+I11+J11+K11+L11</f>
        <v>178223.3</v>
      </c>
      <c r="H11" s="94">
        <f>H32</f>
        <v>41735.4</v>
      </c>
      <c r="I11" s="76">
        <f>I32</f>
        <v>45445.3</v>
      </c>
      <c r="J11" s="76">
        <f>J32</f>
        <v>45521.3</v>
      </c>
      <c r="K11" s="76">
        <f>K32</f>
        <v>45521.3</v>
      </c>
      <c r="L11" s="18">
        <f>L32</f>
        <v>0</v>
      </c>
      <c r="M11" s="176"/>
      <c r="N11" s="164"/>
    </row>
    <row r="12" spans="1:14" ht="50.25" customHeight="1" thickBot="1">
      <c r="A12" s="168"/>
      <c r="B12" s="169"/>
      <c r="C12" s="174"/>
      <c r="D12" s="17" t="s">
        <v>28</v>
      </c>
      <c r="E12" s="175"/>
      <c r="F12" s="18">
        <f>F16+F20+F24+F28+F33</f>
        <v>489.1</v>
      </c>
      <c r="G12" s="18">
        <f>H12+I12+J12+K12+L12</f>
        <v>3585</v>
      </c>
      <c r="H12" s="94">
        <f>H16+H20+H24+H28+H33</f>
        <v>817</v>
      </c>
      <c r="I12" s="76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176"/>
      <c r="N12" s="164"/>
    </row>
    <row r="13" spans="1:14" ht="48.75" customHeight="1">
      <c r="A13" s="168"/>
      <c r="B13" s="169"/>
      <c r="C13" s="174"/>
      <c r="D13" s="17" t="s">
        <v>29</v>
      </c>
      <c r="E13" s="175"/>
      <c r="F13" s="18">
        <f>F17</f>
        <v>0</v>
      </c>
      <c r="G13" s="18">
        <f>H13+I13+J13+K13+L13</f>
        <v>0</v>
      </c>
      <c r="H13" s="94">
        <f>H17+H34</f>
        <v>0</v>
      </c>
      <c r="I13" s="76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177"/>
      <c r="N13" s="165"/>
    </row>
    <row r="14" spans="1:14" ht="101.25" customHeight="1">
      <c r="A14" s="170" t="s">
        <v>30</v>
      </c>
      <c r="B14" s="171" t="s">
        <v>355</v>
      </c>
      <c r="C14" s="171" t="s">
        <v>31</v>
      </c>
      <c r="D14" s="20" t="s">
        <v>24</v>
      </c>
      <c r="E14" s="172" t="s">
        <v>25</v>
      </c>
      <c r="F14" s="21">
        <f>F15+F16+F17</f>
        <v>7433</v>
      </c>
      <c r="G14" s="21">
        <f aca="true" t="shared" si="0" ref="G14:L14">G15+G16+G17</f>
        <v>39182</v>
      </c>
      <c r="H14" s="95">
        <f t="shared" si="0"/>
        <v>8948</v>
      </c>
      <c r="I14" s="81">
        <f t="shared" si="0"/>
        <v>10078</v>
      </c>
      <c r="J14" s="81">
        <f>J15+J16+J17</f>
        <v>10078</v>
      </c>
      <c r="K14" s="81">
        <f>K15+K16+K17</f>
        <v>10078</v>
      </c>
      <c r="L14" s="146">
        <f t="shared" si="0"/>
        <v>0</v>
      </c>
      <c r="M14" s="178" t="s">
        <v>26</v>
      </c>
      <c r="N14" s="178" t="s">
        <v>312</v>
      </c>
    </row>
    <row r="15" spans="1:14" ht="72.75" customHeight="1">
      <c r="A15" s="170"/>
      <c r="B15" s="171"/>
      <c r="C15" s="171"/>
      <c r="D15" s="17" t="s">
        <v>27</v>
      </c>
      <c r="E15" s="172"/>
      <c r="F15" s="18">
        <v>7433</v>
      </c>
      <c r="G15" s="18">
        <f>H15+I15+J15+K15+L15</f>
        <v>39182</v>
      </c>
      <c r="H15" s="94">
        <v>8948</v>
      </c>
      <c r="I15" s="76">
        <v>10078</v>
      </c>
      <c r="J15" s="76">
        <v>10078</v>
      </c>
      <c r="K15" s="76">
        <v>10078</v>
      </c>
      <c r="L15" s="75"/>
      <c r="M15" s="178"/>
      <c r="N15" s="178"/>
    </row>
    <row r="16" spans="1:14" ht="52.5" customHeight="1">
      <c r="A16" s="170"/>
      <c r="B16" s="171"/>
      <c r="C16" s="171"/>
      <c r="D16" s="17" t="s">
        <v>28</v>
      </c>
      <c r="E16" s="172"/>
      <c r="F16" s="18"/>
      <c r="G16" s="18">
        <f>H16+I16+J16+K16+L16</f>
        <v>0</v>
      </c>
      <c r="H16" s="94"/>
      <c r="I16" s="76"/>
      <c r="J16" s="76"/>
      <c r="K16" s="76"/>
      <c r="L16" s="75"/>
      <c r="M16" s="178"/>
      <c r="N16" s="178"/>
    </row>
    <row r="17" spans="1:14" ht="72.75" customHeight="1">
      <c r="A17" s="170"/>
      <c r="B17" s="171"/>
      <c r="C17" s="171"/>
      <c r="D17" s="17" t="s">
        <v>29</v>
      </c>
      <c r="E17" s="172"/>
      <c r="F17" s="18"/>
      <c r="G17" s="18">
        <f>H17+I17+J17+K17+L17</f>
        <v>0</v>
      </c>
      <c r="H17" s="94"/>
      <c r="I17" s="76"/>
      <c r="J17" s="76"/>
      <c r="K17" s="76"/>
      <c r="L17" s="75"/>
      <c r="M17" s="178"/>
      <c r="N17" s="178"/>
    </row>
    <row r="18" spans="1:14" ht="38.25" customHeight="1">
      <c r="A18" s="19" t="s">
        <v>32</v>
      </c>
      <c r="B18" s="179" t="s">
        <v>33</v>
      </c>
      <c r="C18" s="179"/>
      <c r="D18" s="17" t="s">
        <v>34</v>
      </c>
      <c r="E18" s="172" t="s">
        <v>25</v>
      </c>
      <c r="F18" s="18">
        <f>F19+F20+F21</f>
        <v>289.1</v>
      </c>
      <c r="G18" s="18">
        <f aca="true" t="shared" si="1" ref="G18:L18">G19+G20+G21</f>
        <v>1585</v>
      </c>
      <c r="H18" s="94">
        <f t="shared" si="1"/>
        <v>317</v>
      </c>
      <c r="I18" s="76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178" t="s">
        <v>26</v>
      </c>
      <c r="N18" s="178" t="s">
        <v>312</v>
      </c>
    </row>
    <row r="19" spans="1:14" ht="49.5" customHeight="1">
      <c r="A19" s="19"/>
      <c r="B19" s="179"/>
      <c r="C19" s="179"/>
      <c r="D19" s="17" t="s">
        <v>27</v>
      </c>
      <c r="E19" s="172"/>
      <c r="F19" s="18"/>
      <c r="G19" s="18"/>
      <c r="H19" s="94"/>
      <c r="I19" s="76"/>
      <c r="J19" s="76"/>
      <c r="K19" s="76"/>
      <c r="L19" s="75"/>
      <c r="M19" s="178"/>
      <c r="N19" s="178"/>
    </row>
    <row r="20" spans="1:14" ht="50.25" customHeight="1">
      <c r="A20" s="19"/>
      <c r="B20" s="179"/>
      <c r="C20" s="179"/>
      <c r="D20" s="17" t="s">
        <v>28</v>
      </c>
      <c r="E20" s="172"/>
      <c r="F20" s="18">
        <v>289.1</v>
      </c>
      <c r="G20" s="18">
        <f>H20+I20+J20+K20+L20</f>
        <v>1585</v>
      </c>
      <c r="H20" s="94">
        <v>317</v>
      </c>
      <c r="I20" s="76">
        <v>317</v>
      </c>
      <c r="J20" s="76">
        <v>317</v>
      </c>
      <c r="K20" s="76">
        <v>317</v>
      </c>
      <c r="L20" s="75">
        <v>317</v>
      </c>
      <c r="M20" s="178"/>
      <c r="N20" s="178"/>
    </row>
    <row r="21" spans="1:14" ht="48" customHeight="1">
      <c r="A21" s="19"/>
      <c r="B21" s="179"/>
      <c r="C21" s="179"/>
      <c r="D21" s="17" t="s">
        <v>29</v>
      </c>
      <c r="E21" s="172"/>
      <c r="F21" s="18"/>
      <c r="G21" s="18"/>
      <c r="H21" s="94"/>
      <c r="I21" s="76"/>
      <c r="J21" s="76"/>
      <c r="K21" s="76"/>
      <c r="L21" s="75"/>
      <c r="M21" s="178"/>
      <c r="N21" s="178"/>
    </row>
    <row r="22" spans="1:14" ht="38.25" customHeight="1">
      <c r="A22" s="181" t="s">
        <v>35</v>
      </c>
      <c r="B22" s="179" t="s">
        <v>353</v>
      </c>
      <c r="C22" s="179" t="s">
        <v>36</v>
      </c>
      <c r="D22" s="17" t="s">
        <v>34</v>
      </c>
      <c r="E22" s="172" t="s">
        <v>25</v>
      </c>
      <c r="F22" s="18">
        <f>F23+F24+F25</f>
        <v>5782</v>
      </c>
      <c r="G22" s="18">
        <f>H22+I22+J22+K22+L22</f>
        <v>29260</v>
      </c>
      <c r="H22" s="94">
        <f>H23+H24+H25</f>
        <v>6016</v>
      </c>
      <c r="I22" s="76">
        <f>I23+I24+I25</f>
        <v>7748</v>
      </c>
      <c r="J22" s="76">
        <f>J23+J24+J25</f>
        <v>7748</v>
      </c>
      <c r="K22" s="76">
        <f>K23+K24+K25</f>
        <v>7748</v>
      </c>
      <c r="L22" s="75"/>
      <c r="M22" s="178" t="s">
        <v>26</v>
      </c>
      <c r="N22" s="178" t="s">
        <v>37</v>
      </c>
    </row>
    <row r="23" spans="1:14" ht="75" customHeight="1">
      <c r="A23" s="181"/>
      <c r="B23" s="179"/>
      <c r="C23" s="179"/>
      <c r="D23" s="17" t="s">
        <v>27</v>
      </c>
      <c r="E23" s="172"/>
      <c r="F23" s="18">
        <v>5782</v>
      </c>
      <c r="G23" s="18">
        <f>H23+I23+J23+K23+L23</f>
        <v>29260</v>
      </c>
      <c r="H23" s="94">
        <v>6016</v>
      </c>
      <c r="I23" s="76">
        <v>7748</v>
      </c>
      <c r="J23" s="76">
        <v>7748</v>
      </c>
      <c r="K23" s="76">
        <v>7748</v>
      </c>
      <c r="L23" s="75"/>
      <c r="M23" s="178"/>
      <c r="N23" s="178"/>
    </row>
    <row r="24" spans="1:14" ht="51.75" customHeight="1">
      <c r="A24" s="181"/>
      <c r="B24" s="179"/>
      <c r="C24" s="179"/>
      <c r="D24" s="17" t="s">
        <v>28</v>
      </c>
      <c r="E24" s="172"/>
      <c r="F24" s="18"/>
      <c r="G24" s="18"/>
      <c r="H24" s="94"/>
      <c r="I24" s="76"/>
      <c r="J24" s="76"/>
      <c r="K24" s="76"/>
      <c r="L24" s="75"/>
      <c r="M24" s="178"/>
      <c r="N24" s="178"/>
    </row>
    <row r="25" spans="1:14" ht="47.25" customHeight="1">
      <c r="A25" s="181"/>
      <c r="B25" s="179"/>
      <c r="C25" s="179"/>
      <c r="D25" s="17" t="s">
        <v>29</v>
      </c>
      <c r="E25" s="172"/>
      <c r="F25" s="18"/>
      <c r="G25" s="18"/>
      <c r="H25" s="94"/>
      <c r="I25" s="76"/>
      <c r="J25" s="76"/>
      <c r="K25" s="76"/>
      <c r="L25" s="75"/>
      <c r="M25" s="178"/>
      <c r="N25" s="178"/>
    </row>
    <row r="26" spans="1:14" ht="34.5" customHeight="1">
      <c r="A26" s="180" t="s">
        <v>38</v>
      </c>
      <c r="B26" s="179" t="s">
        <v>39</v>
      </c>
      <c r="C26" s="179" t="s">
        <v>40</v>
      </c>
      <c r="D26" s="17" t="s">
        <v>34</v>
      </c>
      <c r="E26" s="172" t="s">
        <v>25</v>
      </c>
      <c r="F26" s="18">
        <f>F27+F28+F29</f>
        <v>200</v>
      </c>
      <c r="G26" s="18">
        <f>G27+G28+G29</f>
        <v>0</v>
      </c>
      <c r="H26" s="94">
        <f>H27+H28+H29</f>
        <v>0</v>
      </c>
      <c r="I26" s="76">
        <f>+I27+I28+I29</f>
        <v>0</v>
      </c>
      <c r="J26" s="76">
        <f>+J27+J28+J29</f>
        <v>0</v>
      </c>
      <c r="K26" s="76">
        <f>+K27+K28+K29</f>
        <v>0</v>
      </c>
      <c r="L26" s="75"/>
      <c r="M26" s="178" t="s">
        <v>26</v>
      </c>
      <c r="N26" s="178" t="s">
        <v>41</v>
      </c>
    </row>
    <row r="27" spans="1:14" ht="72" customHeight="1">
      <c r="A27" s="180"/>
      <c r="B27" s="179"/>
      <c r="C27" s="179"/>
      <c r="D27" s="17" t="s">
        <v>27</v>
      </c>
      <c r="E27" s="172"/>
      <c r="F27" s="18"/>
      <c r="G27" s="18"/>
      <c r="H27" s="94"/>
      <c r="I27" s="76"/>
      <c r="J27" s="76"/>
      <c r="K27" s="76"/>
      <c r="L27" s="75"/>
      <c r="M27" s="178"/>
      <c r="N27" s="178"/>
    </row>
    <row r="28" spans="1:14" ht="55.5" customHeight="1">
      <c r="A28" s="180"/>
      <c r="B28" s="179"/>
      <c r="C28" s="179"/>
      <c r="D28" s="17" t="s">
        <v>28</v>
      </c>
      <c r="E28" s="172"/>
      <c r="F28" s="18">
        <v>200</v>
      </c>
      <c r="G28" s="18">
        <f>H28+I28+J28+K28+L28</f>
        <v>0</v>
      </c>
      <c r="H28" s="94">
        <v>0</v>
      </c>
      <c r="I28" s="76">
        <v>0</v>
      </c>
      <c r="J28" s="76">
        <v>0</v>
      </c>
      <c r="K28" s="76">
        <v>0</v>
      </c>
      <c r="L28" s="75"/>
      <c r="M28" s="178"/>
      <c r="N28" s="178"/>
    </row>
    <row r="29" spans="1:14" ht="45" customHeight="1">
      <c r="A29" s="180"/>
      <c r="B29" s="179"/>
      <c r="C29" s="179"/>
      <c r="D29" s="17" t="s">
        <v>29</v>
      </c>
      <c r="E29" s="172"/>
      <c r="F29" s="18"/>
      <c r="G29" s="18"/>
      <c r="H29" s="94"/>
      <c r="I29" s="76"/>
      <c r="J29" s="76"/>
      <c r="K29" s="76"/>
      <c r="L29" s="75"/>
      <c r="M29" s="178"/>
      <c r="N29" s="178"/>
    </row>
    <row r="30" spans="1:14" ht="45" customHeight="1">
      <c r="A30" s="184" t="s">
        <v>279</v>
      </c>
      <c r="B30" s="187" t="s">
        <v>294</v>
      </c>
      <c r="C30" s="187" t="s">
        <v>280</v>
      </c>
      <c r="D30" s="17" t="s">
        <v>34</v>
      </c>
      <c r="E30" s="189" t="s">
        <v>25</v>
      </c>
      <c r="F30" s="18">
        <f>F31+F33+F34</f>
        <v>0</v>
      </c>
      <c r="G30" s="18">
        <f>H30+I30+J30+K30+L30</f>
        <v>180223.3</v>
      </c>
      <c r="H30" s="94">
        <f>H31+H32+H33+H34</f>
        <v>42235.4</v>
      </c>
      <c r="I30" s="76">
        <f>I31+I32+I33+I34</f>
        <v>45945.3</v>
      </c>
      <c r="J30" s="76">
        <f>J31+J32+J33+J34</f>
        <v>46021.3</v>
      </c>
      <c r="K30" s="76">
        <f>K31+K32+K33+K34</f>
        <v>46021.3</v>
      </c>
      <c r="L30" s="75">
        <f>L31+L33+L34</f>
        <v>0</v>
      </c>
      <c r="M30" s="178" t="s">
        <v>281</v>
      </c>
      <c r="N30" s="178" t="s">
        <v>282</v>
      </c>
    </row>
    <row r="31" spans="1:14" ht="71.25" customHeight="1">
      <c r="A31" s="185"/>
      <c r="B31" s="188"/>
      <c r="C31" s="188"/>
      <c r="D31" s="17" t="s">
        <v>27</v>
      </c>
      <c r="E31" s="190"/>
      <c r="F31" s="18">
        <f>F36+F40+F44+F49</f>
        <v>0</v>
      </c>
      <c r="G31" s="18">
        <f aca="true" t="shared" si="2" ref="G31:L31">G36+G40+G44+G49</f>
        <v>0</v>
      </c>
      <c r="H31" s="94">
        <f t="shared" si="2"/>
        <v>0</v>
      </c>
      <c r="I31" s="76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178"/>
      <c r="N31" s="178"/>
    </row>
    <row r="32" spans="1:14" ht="71.25" customHeight="1">
      <c r="A32" s="185"/>
      <c r="B32" s="188"/>
      <c r="C32" s="188"/>
      <c r="D32" s="17" t="s">
        <v>309</v>
      </c>
      <c r="E32" s="190"/>
      <c r="F32" s="18">
        <f aca="true" t="shared" si="3" ref="F32:L32">F45</f>
        <v>0</v>
      </c>
      <c r="G32" s="18">
        <f t="shared" si="3"/>
        <v>178223.3</v>
      </c>
      <c r="H32" s="94">
        <f>H45</f>
        <v>41735.4</v>
      </c>
      <c r="I32" s="76">
        <f t="shared" si="3"/>
        <v>45445.3</v>
      </c>
      <c r="J32" s="76">
        <f>J45</f>
        <v>45521.3</v>
      </c>
      <c r="K32" s="76">
        <f>K45</f>
        <v>45521.3</v>
      </c>
      <c r="L32" s="75">
        <f t="shared" si="3"/>
        <v>0</v>
      </c>
      <c r="M32" s="178"/>
      <c r="N32" s="178"/>
    </row>
    <row r="33" spans="1:14" ht="43.5" customHeight="1">
      <c r="A33" s="185"/>
      <c r="B33" s="188"/>
      <c r="C33" s="188"/>
      <c r="D33" s="17" t="s">
        <v>82</v>
      </c>
      <c r="E33" s="190"/>
      <c r="F33" s="18">
        <f aca="true" t="shared" si="4" ref="F33:L33">F37+F41+F46+F50</f>
        <v>0</v>
      </c>
      <c r="G33" s="18">
        <f t="shared" si="4"/>
        <v>2000</v>
      </c>
      <c r="H33" s="94">
        <f t="shared" si="4"/>
        <v>500</v>
      </c>
      <c r="I33" s="76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178"/>
      <c r="N33" s="178"/>
    </row>
    <row r="34" spans="1:14" ht="45" customHeight="1">
      <c r="A34" s="186"/>
      <c r="B34" s="171"/>
      <c r="C34" s="171"/>
      <c r="D34" s="17" t="s">
        <v>29</v>
      </c>
      <c r="E34" s="172"/>
      <c r="F34" s="18"/>
      <c r="G34" s="18">
        <f>H34+I34+J34+K34+L34</f>
        <v>0</v>
      </c>
      <c r="H34" s="94">
        <f>H38+H42+H47+H51</f>
        <v>0</v>
      </c>
      <c r="I34" s="76">
        <f>I38+I42+I47+I51</f>
        <v>0</v>
      </c>
      <c r="J34" s="76">
        <f>J38+J42+J47+J51</f>
        <v>0</v>
      </c>
      <c r="K34" s="76">
        <f>K38+K42+K47+K51</f>
        <v>0</v>
      </c>
      <c r="L34" s="75"/>
      <c r="M34" s="178"/>
      <c r="N34" s="178"/>
    </row>
    <row r="35" spans="1:14" ht="45" customHeight="1">
      <c r="A35" s="184" t="s">
        <v>283</v>
      </c>
      <c r="B35" s="187" t="s">
        <v>284</v>
      </c>
      <c r="C35" s="187" t="s">
        <v>314</v>
      </c>
      <c r="D35" s="17" t="s">
        <v>34</v>
      </c>
      <c r="E35" s="189" t="s">
        <v>17</v>
      </c>
      <c r="F35" s="18">
        <f aca="true" t="shared" si="5" ref="F35:L35">F36+F37+F38</f>
        <v>0</v>
      </c>
      <c r="G35" s="18">
        <f t="shared" si="5"/>
        <v>0</v>
      </c>
      <c r="H35" s="94">
        <f t="shared" si="5"/>
        <v>0</v>
      </c>
      <c r="I35" s="76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182" t="s">
        <v>281</v>
      </c>
      <c r="N35" s="182" t="s">
        <v>287</v>
      </c>
    </row>
    <row r="36" spans="1:14" ht="71.25" customHeight="1">
      <c r="A36" s="185"/>
      <c r="B36" s="188"/>
      <c r="C36" s="188"/>
      <c r="D36" s="17" t="s">
        <v>27</v>
      </c>
      <c r="E36" s="190"/>
      <c r="F36" s="18"/>
      <c r="G36" s="18"/>
      <c r="H36" s="94"/>
      <c r="I36" s="76"/>
      <c r="J36" s="76"/>
      <c r="K36" s="76"/>
      <c r="L36" s="18"/>
      <c r="M36" s="182"/>
      <c r="N36" s="182"/>
    </row>
    <row r="37" spans="1:14" ht="45" customHeight="1">
      <c r="A37" s="185"/>
      <c r="B37" s="188"/>
      <c r="C37" s="188"/>
      <c r="D37" s="17" t="s">
        <v>82</v>
      </c>
      <c r="E37" s="190"/>
      <c r="F37" s="18"/>
      <c r="G37" s="18">
        <f>H37+I37+J37+K37+L37</f>
        <v>0</v>
      </c>
      <c r="H37" s="94">
        <v>0</v>
      </c>
      <c r="I37" s="76"/>
      <c r="J37" s="76"/>
      <c r="K37" s="76"/>
      <c r="L37" s="18"/>
      <c r="M37" s="182"/>
      <c r="N37" s="182"/>
    </row>
    <row r="38" spans="1:14" ht="45" customHeight="1">
      <c r="A38" s="186"/>
      <c r="B38" s="171"/>
      <c r="C38" s="171"/>
      <c r="D38" s="17" t="s">
        <v>29</v>
      </c>
      <c r="E38" s="172"/>
      <c r="F38" s="18"/>
      <c r="G38" s="18">
        <f>H38+I38+J38+K38+L38</f>
        <v>0</v>
      </c>
      <c r="H38" s="94">
        <v>0</v>
      </c>
      <c r="I38" s="76"/>
      <c r="J38" s="76"/>
      <c r="K38" s="76"/>
      <c r="L38" s="18"/>
      <c r="M38" s="183"/>
      <c r="N38" s="183"/>
    </row>
    <row r="39" spans="1:14" ht="45" customHeight="1">
      <c r="A39" s="184" t="s">
        <v>285</v>
      </c>
      <c r="B39" s="187" t="s">
        <v>286</v>
      </c>
      <c r="C39" s="187" t="s">
        <v>280</v>
      </c>
      <c r="D39" s="17" t="s">
        <v>34</v>
      </c>
      <c r="E39" s="189" t="s">
        <v>18</v>
      </c>
      <c r="F39" s="18"/>
      <c r="G39" s="18">
        <f>G40+G41+G42</f>
        <v>0</v>
      </c>
      <c r="H39" s="94"/>
      <c r="I39" s="76">
        <f>I40+I41+I42</f>
        <v>0</v>
      </c>
      <c r="J39" s="76">
        <f>J40+J41+J42</f>
        <v>0</v>
      </c>
      <c r="K39" s="76">
        <f>K40+K41+K42</f>
        <v>0</v>
      </c>
      <c r="L39" s="18"/>
      <c r="M39" s="191" t="s">
        <v>281</v>
      </c>
      <c r="N39" s="191" t="s">
        <v>288</v>
      </c>
    </row>
    <row r="40" spans="1:14" ht="45" customHeight="1">
      <c r="A40" s="185"/>
      <c r="B40" s="188"/>
      <c r="C40" s="188"/>
      <c r="D40" s="17" t="s">
        <v>27</v>
      </c>
      <c r="E40" s="190"/>
      <c r="F40" s="18"/>
      <c r="G40" s="18"/>
      <c r="H40" s="94"/>
      <c r="I40" s="76"/>
      <c r="J40" s="76"/>
      <c r="K40" s="76"/>
      <c r="L40" s="18"/>
      <c r="M40" s="182"/>
      <c r="N40" s="182"/>
    </row>
    <row r="41" spans="1:14" ht="45" customHeight="1">
      <c r="A41" s="185"/>
      <c r="B41" s="188"/>
      <c r="C41" s="188"/>
      <c r="D41" s="17" t="s">
        <v>82</v>
      </c>
      <c r="E41" s="190"/>
      <c r="F41" s="18"/>
      <c r="G41" s="18">
        <f>H41+I41+J41+K41+L41</f>
        <v>0</v>
      </c>
      <c r="H41" s="94"/>
      <c r="I41" s="76">
        <v>0</v>
      </c>
      <c r="J41" s="76">
        <v>0</v>
      </c>
      <c r="K41" s="76">
        <v>0</v>
      </c>
      <c r="L41" s="18"/>
      <c r="M41" s="182"/>
      <c r="N41" s="182"/>
    </row>
    <row r="42" spans="1:14" ht="45" customHeight="1">
      <c r="A42" s="186"/>
      <c r="B42" s="171"/>
      <c r="C42" s="171"/>
      <c r="D42" s="17" t="s">
        <v>29</v>
      </c>
      <c r="E42" s="172"/>
      <c r="F42" s="18"/>
      <c r="G42" s="18">
        <f>H42+I42+J42+K42+L42</f>
        <v>0</v>
      </c>
      <c r="H42" s="94"/>
      <c r="I42" s="76">
        <v>0</v>
      </c>
      <c r="J42" s="76">
        <v>0</v>
      </c>
      <c r="K42" s="76">
        <v>0</v>
      </c>
      <c r="L42" s="18"/>
      <c r="M42" s="183"/>
      <c r="N42" s="183"/>
    </row>
    <row r="43" spans="1:14" ht="45" customHeight="1">
      <c r="A43" s="184" t="s">
        <v>289</v>
      </c>
      <c r="B43" s="187" t="s">
        <v>290</v>
      </c>
      <c r="C43" s="187" t="s">
        <v>314</v>
      </c>
      <c r="D43" s="17" t="s">
        <v>34</v>
      </c>
      <c r="E43" s="189" t="s">
        <v>19</v>
      </c>
      <c r="F43" s="18"/>
      <c r="G43" s="18">
        <f>SUM(H43:J43)</f>
        <v>134202</v>
      </c>
      <c r="H43" s="94">
        <f>H44+H45+H46+H47</f>
        <v>42235.4</v>
      </c>
      <c r="I43" s="76">
        <f>I44+I45+I46</f>
        <v>45945.3</v>
      </c>
      <c r="J43" s="76">
        <f>J44+J45+J46</f>
        <v>46021.3</v>
      </c>
      <c r="K43" s="76">
        <f>K44+K45+K46</f>
        <v>46021.3</v>
      </c>
      <c r="L43" s="18"/>
      <c r="M43" s="191" t="s">
        <v>281</v>
      </c>
      <c r="N43" s="191" t="s">
        <v>288</v>
      </c>
    </row>
    <row r="44" spans="1:14" ht="69.75" customHeight="1">
      <c r="A44" s="185"/>
      <c r="B44" s="188"/>
      <c r="C44" s="188"/>
      <c r="D44" s="17" t="s">
        <v>27</v>
      </c>
      <c r="E44" s="190"/>
      <c r="F44" s="18"/>
      <c r="G44" s="18"/>
      <c r="H44" s="94"/>
      <c r="I44" s="76"/>
      <c r="J44" s="76"/>
      <c r="K44" s="76"/>
      <c r="L44" s="18"/>
      <c r="M44" s="182"/>
      <c r="N44" s="182"/>
    </row>
    <row r="45" spans="1:14" ht="71.25" customHeight="1">
      <c r="A45" s="185"/>
      <c r="B45" s="188"/>
      <c r="C45" s="188"/>
      <c r="D45" s="17" t="s">
        <v>309</v>
      </c>
      <c r="E45" s="190"/>
      <c r="F45" s="18"/>
      <c r="G45" s="18">
        <f>H45+I45+J45+K45+L45</f>
        <v>178223.3</v>
      </c>
      <c r="H45" s="94">
        <v>41735.4</v>
      </c>
      <c r="I45" s="76">
        <v>45445.3</v>
      </c>
      <c r="J45" s="76">
        <v>45521.3</v>
      </c>
      <c r="K45" s="76">
        <v>45521.3</v>
      </c>
      <c r="L45" s="18"/>
      <c r="M45" s="182"/>
      <c r="N45" s="182"/>
    </row>
    <row r="46" spans="1:14" ht="45" customHeight="1">
      <c r="A46" s="185"/>
      <c r="B46" s="188"/>
      <c r="C46" s="188"/>
      <c r="D46" s="17" t="s">
        <v>82</v>
      </c>
      <c r="E46" s="190"/>
      <c r="F46" s="18"/>
      <c r="G46" s="18">
        <f>H46+I46+J46+K46+L46</f>
        <v>2000</v>
      </c>
      <c r="H46" s="94">
        <v>500</v>
      </c>
      <c r="I46" s="76">
        <v>500</v>
      </c>
      <c r="J46" s="76">
        <v>500</v>
      </c>
      <c r="K46" s="76">
        <v>500</v>
      </c>
      <c r="L46" s="18"/>
      <c r="M46" s="182"/>
      <c r="N46" s="182"/>
    </row>
    <row r="47" spans="1:14" ht="45" customHeight="1">
      <c r="A47" s="186"/>
      <c r="B47" s="171"/>
      <c r="C47" s="171"/>
      <c r="D47" s="17" t="s">
        <v>29</v>
      </c>
      <c r="E47" s="172"/>
      <c r="F47" s="18"/>
      <c r="G47" s="18"/>
      <c r="H47" s="94"/>
      <c r="I47" s="76"/>
      <c r="J47" s="76"/>
      <c r="K47" s="76"/>
      <c r="L47" s="18"/>
      <c r="M47" s="183"/>
      <c r="N47" s="183"/>
    </row>
    <row r="48" spans="1:14" ht="45" customHeight="1">
      <c r="A48" s="184" t="s">
        <v>291</v>
      </c>
      <c r="B48" s="187" t="s">
        <v>292</v>
      </c>
      <c r="C48" s="187" t="s">
        <v>280</v>
      </c>
      <c r="D48" s="17" t="s">
        <v>34</v>
      </c>
      <c r="E48" s="189" t="s">
        <v>19</v>
      </c>
      <c r="F48" s="18"/>
      <c r="G48" s="18">
        <f>G49+G50+G51</f>
        <v>0</v>
      </c>
      <c r="H48" s="94"/>
      <c r="I48" s="76"/>
      <c r="J48" s="76"/>
      <c r="K48" s="76"/>
      <c r="L48" s="18"/>
      <c r="M48" s="191" t="s">
        <v>281</v>
      </c>
      <c r="N48" s="191" t="s">
        <v>293</v>
      </c>
    </row>
    <row r="49" spans="1:14" ht="45" customHeight="1">
      <c r="A49" s="185"/>
      <c r="B49" s="188"/>
      <c r="C49" s="188"/>
      <c r="D49" s="17" t="s">
        <v>27</v>
      </c>
      <c r="E49" s="190"/>
      <c r="F49" s="18"/>
      <c r="G49" s="18"/>
      <c r="H49" s="94"/>
      <c r="I49" s="76"/>
      <c r="J49" s="76"/>
      <c r="K49" s="76"/>
      <c r="L49" s="18"/>
      <c r="M49" s="182"/>
      <c r="N49" s="182"/>
    </row>
    <row r="50" spans="1:14" ht="45" customHeight="1">
      <c r="A50" s="185"/>
      <c r="B50" s="188"/>
      <c r="C50" s="188"/>
      <c r="D50" s="17" t="s">
        <v>82</v>
      </c>
      <c r="E50" s="190"/>
      <c r="F50" s="18"/>
      <c r="G50" s="18">
        <f>H50+I50+J50+K50+L50</f>
        <v>0</v>
      </c>
      <c r="H50" s="94"/>
      <c r="I50" s="76"/>
      <c r="J50" s="76"/>
      <c r="K50" s="76"/>
      <c r="L50" s="18"/>
      <c r="M50" s="182"/>
      <c r="N50" s="182"/>
    </row>
    <row r="51" spans="1:14" ht="45" customHeight="1">
      <c r="A51" s="186"/>
      <c r="B51" s="171"/>
      <c r="C51" s="171"/>
      <c r="D51" s="17" t="s">
        <v>29</v>
      </c>
      <c r="E51" s="172"/>
      <c r="F51" s="18"/>
      <c r="G51" s="18">
        <f>H51+I51+J51+K51+L51</f>
        <v>0</v>
      </c>
      <c r="H51" s="94"/>
      <c r="I51" s="76"/>
      <c r="J51" s="76"/>
      <c r="K51" s="76"/>
      <c r="L51" s="18"/>
      <c r="M51" s="183"/>
      <c r="N51" s="183"/>
    </row>
    <row r="52" spans="1:14" ht="55.5" customHeight="1">
      <c r="A52" s="193" t="s">
        <v>42</v>
      </c>
      <c r="B52" s="194" t="s">
        <v>43</v>
      </c>
      <c r="C52" s="179" t="s">
        <v>23</v>
      </c>
      <c r="D52" s="17" t="s">
        <v>24</v>
      </c>
      <c r="E52" s="195" t="s">
        <v>25</v>
      </c>
      <c r="F52" s="22">
        <f>F53+F54+F55</f>
        <v>24772</v>
      </c>
      <c r="G52" s="22">
        <f aca="true" t="shared" si="6" ref="G52:L52">G53+G54+G55</f>
        <v>120668</v>
      </c>
      <c r="H52" s="96">
        <f t="shared" si="6"/>
        <v>28739</v>
      </c>
      <c r="I52" s="118">
        <f t="shared" si="6"/>
        <v>30643</v>
      </c>
      <c r="J52" s="118">
        <f>J53+J54+J55</f>
        <v>30643</v>
      </c>
      <c r="K52" s="118">
        <f>K53+K54+K55</f>
        <v>30643</v>
      </c>
      <c r="L52" s="22">
        <f t="shared" si="6"/>
        <v>0</v>
      </c>
      <c r="M52" s="192" t="s">
        <v>26</v>
      </c>
      <c r="N52" s="192" t="s">
        <v>44</v>
      </c>
    </row>
    <row r="53" spans="1:14" ht="74.25" customHeight="1">
      <c r="A53" s="193"/>
      <c r="B53" s="194"/>
      <c r="C53" s="179"/>
      <c r="D53" s="17" t="s">
        <v>27</v>
      </c>
      <c r="E53" s="195"/>
      <c r="F53" s="18">
        <f>F57+F61+F65</f>
        <v>24772</v>
      </c>
      <c r="G53" s="18">
        <f aca="true" t="shared" si="7" ref="G53:L55">G57+G61+G65</f>
        <v>120668</v>
      </c>
      <c r="H53" s="94">
        <f t="shared" si="7"/>
        <v>28739</v>
      </c>
      <c r="I53" s="76">
        <f t="shared" si="7"/>
        <v>30643</v>
      </c>
      <c r="J53" s="76">
        <f t="shared" si="7"/>
        <v>30643</v>
      </c>
      <c r="K53" s="76">
        <f t="shared" si="7"/>
        <v>30643</v>
      </c>
      <c r="L53" s="18">
        <f t="shared" si="7"/>
        <v>0</v>
      </c>
      <c r="M53" s="192"/>
      <c r="N53" s="192"/>
    </row>
    <row r="54" spans="1:14" ht="51" customHeight="1">
      <c r="A54" s="193"/>
      <c r="B54" s="194"/>
      <c r="C54" s="179"/>
      <c r="D54" s="17" t="s">
        <v>28</v>
      </c>
      <c r="E54" s="195"/>
      <c r="F54" s="18">
        <f>F58+F62+F66</f>
        <v>0</v>
      </c>
      <c r="G54" s="18">
        <f t="shared" si="7"/>
        <v>0</v>
      </c>
      <c r="H54" s="94">
        <f t="shared" si="7"/>
        <v>0</v>
      </c>
      <c r="I54" s="76">
        <f t="shared" si="7"/>
        <v>0</v>
      </c>
      <c r="J54" s="76">
        <f t="shared" si="7"/>
        <v>0</v>
      </c>
      <c r="K54" s="76">
        <f t="shared" si="7"/>
        <v>0</v>
      </c>
      <c r="L54" s="18">
        <f t="shared" si="7"/>
        <v>0</v>
      </c>
      <c r="M54" s="192"/>
      <c r="N54" s="192"/>
    </row>
    <row r="55" spans="1:14" ht="90.75" customHeight="1">
      <c r="A55" s="193"/>
      <c r="B55" s="194"/>
      <c r="C55" s="179"/>
      <c r="D55" s="17" t="s">
        <v>29</v>
      </c>
      <c r="E55" s="195"/>
      <c r="F55" s="18">
        <f>F59+F63+F67</f>
        <v>0</v>
      </c>
      <c r="G55" s="18">
        <f t="shared" si="7"/>
        <v>0</v>
      </c>
      <c r="H55" s="94">
        <f t="shared" si="7"/>
        <v>0</v>
      </c>
      <c r="I55" s="76">
        <f t="shared" si="7"/>
        <v>0</v>
      </c>
      <c r="J55" s="76">
        <f t="shared" si="7"/>
        <v>0</v>
      </c>
      <c r="K55" s="76">
        <f t="shared" si="7"/>
        <v>0</v>
      </c>
      <c r="L55" s="18">
        <f t="shared" si="7"/>
        <v>0</v>
      </c>
      <c r="M55" s="192"/>
      <c r="N55" s="192"/>
    </row>
    <row r="56" spans="1:14" ht="54" customHeight="1">
      <c r="A56" s="196" t="s">
        <v>45</v>
      </c>
      <c r="B56" s="179" t="s">
        <v>356</v>
      </c>
      <c r="C56" s="179" t="s">
        <v>46</v>
      </c>
      <c r="D56" s="17" t="s">
        <v>24</v>
      </c>
      <c r="E56" s="195" t="s">
        <v>25</v>
      </c>
      <c r="F56" s="18">
        <f aca="true" t="shared" si="8" ref="F56:L56">F57+F58+F59</f>
        <v>23200</v>
      </c>
      <c r="G56" s="18">
        <f t="shared" si="8"/>
        <v>112764</v>
      </c>
      <c r="H56" s="94">
        <f t="shared" si="8"/>
        <v>26883</v>
      </c>
      <c r="I56" s="76">
        <f t="shared" si="8"/>
        <v>28627</v>
      </c>
      <c r="J56" s="76">
        <f t="shared" si="8"/>
        <v>28627</v>
      </c>
      <c r="K56" s="76">
        <f t="shared" si="8"/>
        <v>28627</v>
      </c>
      <c r="L56" s="18">
        <f t="shared" si="8"/>
        <v>0</v>
      </c>
      <c r="M56" s="192" t="s">
        <v>26</v>
      </c>
      <c r="N56" s="192" t="s">
        <v>44</v>
      </c>
    </row>
    <row r="57" spans="1:14" ht="45.75" customHeight="1">
      <c r="A57" s="196"/>
      <c r="B57" s="179"/>
      <c r="C57" s="179"/>
      <c r="D57" s="17" t="s">
        <v>27</v>
      </c>
      <c r="E57" s="195"/>
      <c r="F57" s="18">
        <v>23200</v>
      </c>
      <c r="G57" s="18">
        <f>H57+I57+J57+K57+L57</f>
        <v>112764</v>
      </c>
      <c r="H57" s="94">
        <f>29571-2688</f>
        <v>26883</v>
      </c>
      <c r="I57" s="76">
        <v>28627</v>
      </c>
      <c r="J57" s="76">
        <v>28627</v>
      </c>
      <c r="K57" s="76">
        <v>28627</v>
      </c>
      <c r="L57" s="18">
        <f>L58+L59+L60</f>
        <v>0</v>
      </c>
      <c r="M57" s="192"/>
      <c r="N57" s="192"/>
    </row>
    <row r="58" spans="1:14" ht="46.5">
      <c r="A58" s="196"/>
      <c r="B58" s="179"/>
      <c r="C58" s="179"/>
      <c r="D58" s="17" t="s">
        <v>28</v>
      </c>
      <c r="E58" s="195"/>
      <c r="F58" s="18"/>
      <c r="G58" s="18"/>
      <c r="H58" s="94"/>
      <c r="I58" s="76"/>
      <c r="J58" s="76"/>
      <c r="K58" s="76"/>
      <c r="L58" s="18"/>
      <c r="M58" s="192"/>
      <c r="N58" s="192"/>
    </row>
    <row r="59" spans="1:14" ht="124.5" customHeight="1">
      <c r="A59" s="196"/>
      <c r="B59" s="179"/>
      <c r="C59" s="179"/>
      <c r="D59" s="17" t="s">
        <v>29</v>
      </c>
      <c r="E59" s="195"/>
      <c r="F59" s="18"/>
      <c r="G59" s="18"/>
      <c r="H59" s="94"/>
      <c r="I59" s="76"/>
      <c r="J59" s="76"/>
      <c r="K59" s="76"/>
      <c r="L59" s="18"/>
      <c r="M59" s="192"/>
      <c r="N59" s="192"/>
    </row>
    <row r="60" spans="1:14" ht="40.5" customHeight="1">
      <c r="A60" s="196" t="s">
        <v>47</v>
      </c>
      <c r="B60" s="179" t="s">
        <v>48</v>
      </c>
      <c r="C60" s="179" t="s">
        <v>49</v>
      </c>
      <c r="D60" s="17" t="s">
        <v>34</v>
      </c>
      <c r="E60" s="195" t="s">
        <v>25</v>
      </c>
      <c r="F60" s="23">
        <f>F61+F62+F63</f>
        <v>1108</v>
      </c>
      <c r="G60" s="23">
        <f>H60+I60+J60+K60+L60</f>
        <v>5647</v>
      </c>
      <c r="H60" s="97">
        <f>H61+H62+H63</f>
        <v>1318</v>
      </c>
      <c r="I60" s="119">
        <f>I61+I62+I63</f>
        <v>1443</v>
      </c>
      <c r="J60" s="119">
        <f>J61+J62+J63</f>
        <v>1443</v>
      </c>
      <c r="K60" s="119">
        <f>K61+K62+K63</f>
        <v>1443</v>
      </c>
      <c r="L60" s="23"/>
      <c r="M60" s="192" t="s">
        <v>26</v>
      </c>
      <c r="N60" s="192" t="s">
        <v>50</v>
      </c>
    </row>
    <row r="61" spans="1:14" ht="47.25" customHeight="1">
      <c r="A61" s="196"/>
      <c r="B61" s="179"/>
      <c r="C61" s="179"/>
      <c r="D61" s="17" t="s">
        <v>27</v>
      </c>
      <c r="E61" s="195"/>
      <c r="F61" s="23">
        <v>1108</v>
      </c>
      <c r="G61" s="23">
        <f>H61+I61+J61+K61+L61</f>
        <v>5647</v>
      </c>
      <c r="H61" s="97">
        <v>1318</v>
      </c>
      <c r="I61" s="119">
        <v>1443</v>
      </c>
      <c r="J61" s="119">
        <v>1443</v>
      </c>
      <c r="K61" s="119">
        <v>1443</v>
      </c>
      <c r="L61" s="23"/>
      <c r="M61" s="192"/>
      <c r="N61" s="192"/>
    </row>
    <row r="62" spans="1:14" ht="46.5">
      <c r="A62" s="196"/>
      <c r="B62" s="179"/>
      <c r="C62" s="179"/>
      <c r="D62" s="17" t="s">
        <v>28</v>
      </c>
      <c r="E62" s="195"/>
      <c r="F62" s="23"/>
      <c r="G62" s="23"/>
      <c r="H62" s="97"/>
      <c r="I62" s="119"/>
      <c r="J62" s="119"/>
      <c r="K62" s="119"/>
      <c r="L62" s="23"/>
      <c r="M62" s="192"/>
      <c r="N62" s="192"/>
    </row>
    <row r="63" spans="1:14" ht="93" customHeight="1">
      <c r="A63" s="196"/>
      <c r="B63" s="179"/>
      <c r="C63" s="179"/>
      <c r="D63" s="17" t="s">
        <v>29</v>
      </c>
      <c r="E63" s="195"/>
      <c r="F63" s="23"/>
      <c r="G63" s="23"/>
      <c r="H63" s="97"/>
      <c r="I63" s="119"/>
      <c r="J63" s="119"/>
      <c r="K63" s="119"/>
      <c r="L63" s="23"/>
      <c r="M63" s="192"/>
      <c r="N63" s="192"/>
    </row>
    <row r="64" spans="1:14" ht="48.75" customHeight="1">
      <c r="A64" s="180" t="s">
        <v>51</v>
      </c>
      <c r="B64" s="179" t="s">
        <v>52</v>
      </c>
      <c r="C64" s="179" t="s">
        <v>49</v>
      </c>
      <c r="D64" s="17" t="s">
        <v>34</v>
      </c>
      <c r="E64" s="195" t="s">
        <v>25</v>
      </c>
      <c r="F64" s="23">
        <f>F65+F66+F67</f>
        <v>464</v>
      </c>
      <c r="G64" s="23">
        <f>H64+I64+J64+K64+L64</f>
        <v>2257</v>
      </c>
      <c r="H64" s="97">
        <f>H65+H66+H67</f>
        <v>538</v>
      </c>
      <c r="I64" s="119">
        <f>I65+I66+I67</f>
        <v>573</v>
      </c>
      <c r="J64" s="119">
        <f>J65+J66+J67</f>
        <v>573</v>
      </c>
      <c r="K64" s="119">
        <f>K65+K66+K67</f>
        <v>573</v>
      </c>
      <c r="L64" s="23"/>
      <c r="M64" s="192" t="s">
        <v>26</v>
      </c>
      <c r="N64" s="192" t="s">
        <v>53</v>
      </c>
    </row>
    <row r="65" spans="1:14" ht="67.5" customHeight="1">
      <c r="A65" s="180"/>
      <c r="B65" s="179"/>
      <c r="C65" s="179"/>
      <c r="D65" s="17" t="s">
        <v>27</v>
      </c>
      <c r="E65" s="195"/>
      <c r="F65" s="23">
        <v>464</v>
      </c>
      <c r="G65" s="23">
        <f>H65+I65+J65+K65+L65</f>
        <v>2257</v>
      </c>
      <c r="H65" s="97">
        <f>592-54</f>
        <v>538</v>
      </c>
      <c r="I65" s="119">
        <v>573</v>
      </c>
      <c r="J65" s="119">
        <v>573</v>
      </c>
      <c r="K65" s="119">
        <v>573</v>
      </c>
      <c r="L65" s="23"/>
      <c r="M65" s="192"/>
      <c r="N65" s="192"/>
    </row>
    <row r="66" spans="1:14" ht="53.25" customHeight="1">
      <c r="A66" s="180"/>
      <c r="B66" s="179"/>
      <c r="C66" s="179"/>
      <c r="D66" s="17" t="s">
        <v>28</v>
      </c>
      <c r="E66" s="195"/>
      <c r="F66" s="23"/>
      <c r="G66" s="23"/>
      <c r="H66" s="97"/>
      <c r="I66" s="119"/>
      <c r="J66" s="119"/>
      <c r="K66" s="119"/>
      <c r="L66" s="23"/>
      <c r="M66" s="192"/>
      <c r="N66" s="192"/>
    </row>
    <row r="67" spans="1:14" ht="49.5" customHeight="1">
      <c r="A67" s="180"/>
      <c r="B67" s="179"/>
      <c r="C67" s="179"/>
      <c r="D67" s="17" t="s">
        <v>29</v>
      </c>
      <c r="E67" s="195"/>
      <c r="F67" s="23"/>
      <c r="G67" s="23"/>
      <c r="H67" s="97"/>
      <c r="I67" s="119"/>
      <c r="J67" s="119"/>
      <c r="K67" s="119"/>
      <c r="L67" s="23"/>
      <c r="M67" s="192"/>
      <c r="N67" s="192"/>
    </row>
    <row r="68" spans="1:14" ht="77.25" customHeight="1">
      <c r="A68" s="195">
        <v>3</v>
      </c>
      <c r="B68" s="194" t="s">
        <v>0</v>
      </c>
      <c r="C68" s="179" t="s">
        <v>54</v>
      </c>
      <c r="D68" s="17" t="s">
        <v>34</v>
      </c>
      <c r="E68" s="195" t="s">
        <v>55</v>
      </c>
      <c r="F68" s="24">
        <f>F69+F70+F71</f>
        <v>422797.8</v>
      </c>
      <c r="G68" s="24">
        <f aca="true" t="shared" si="9" ref="G68:L68">G69+G70+G71</f>
        <v>2588177.2299999995</v>
      </c>
      <c r="H68" s="109">
        <f>H69+H70+H71</f>
        <v>584073.83</v>
      </c>
      <c r="I68" s="120">
        <f t="shared" si="9"/>
        <v>592113.3</v>
      </c>
      <c r="J68" s="120">
        <f>J69+J70+J71</f>
        <v>592113.3</v>
      </c>
      <c r="K68" s="120">
        <f>K69+K70+K71</f>
        <v>592113.3</v>
      </c>
      <c r="L68" s="24">
        <f t="shared" si="9"/>
        <v>227824.5</v>
      </c>
      <c r="M68" s="192" t="s">
        <v>26</v>
      </c>
      <c r="N68" s="192" t="s">
        <v>56</v>
      </c>
    </row>
    <row r="69" spans="1:14" ht="69.75" customHeight="1">
      <c r="A69" s="195"/>
      <c r="B69" s="194"/>
      <c r="C69" s="179"/>
      <c r="D69" s="17" t="s">
        <v>27</v>
      </c>
      <c r="E69" s="195"/>
      <c r="F69" s="18">
        <f>F73+F85+F97+F101+F105</f>
        <v>305934.3</v>
      </c>
      <c r="G69" s="18">
        <f>H69+I69+J69+K69+L69</f>
        <v>1508629</v>
      </c>
      <c r="H69" s="94">
        <f>H73+H85+H97+H101+H105+H109+H113+H117</f>
        <v>358687</v>
      </c>
      <c r="I69" s="76">
        <f>I73+I85+I97+I101+I105</f>
        <v>383314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92"/>
      <c r="N69" s="192"/>
    </row>
    <row r="70" spans="1:14" ht="48" customHeight="1">
      <c r="A70" s="195"/>
      <c r="B70" s="194"/>
      <c r="C70" s="179"/>
      <c r="D70" s="17" t="s">
        <v>28</v>
      </c>
      <c r="E70" s="195"/>
      <c r="F70" s="18">
        <f aca="true" t="shared" si="10" ref="F70:L70">F74+F86+F98+F102+F106+F110+F114+F118+F122</f>
        <v>116863.5</v>
      </c>
      <c r="G70" s="18">
        <f t="shared" si="10"/>
        <v>1079548.2299999997</v>
      </c>
      <c r="H70" s="94">
        <f>H74+H86+H98+H102+H106+H110+H114+H118+H122+H126</f>
        <v>225386.83</v>
      </c>
      <c r="I70" s="18">
        <f t="shared" si="10"/>
        <v>208799.3</v>
      </c>
      <c r="J70" s="76">
        <f t="shared" si="10"/>
        <v>208799.3</v>
      </c>
      <c r="K70" s="76">
        <f t="shared" si="10"/>
        <v>208799.3</v>
      </c>
      <c r="L70" s="18">
        <f t="shared" si="10"/>
        <v>227824.5</v>
      </c>
      <c r="M70" s="192"/>
      <c r="N70" s="192"/>
    </row>
    <row r="71" spans="1:14" ht="171" customHeight="1">
      <c r="A71" s="195"/>
      <c r="B71" s="194"/>
      <c r="C71" s="179"/>
      <c r="D71" s="17" t="s">
        <v>29</v>
      </c>
      <c r="E71" s="195"/>
      <c r="F71" s="18">
        <f aca="true" t="shared" si="11" ref="F71:L71">F75+F79+F87+F99+F103</f>
        <v>0</v>
      </c>
      <c r="G71" s="18">
        <f t="shared" si="11"/>
        <v>0</v>
      </c>
      <c r="H71" s="94">
        <f t="shared" si="11"/>
        <v>0</v>
      </c>
      <c r="I71" s="76">
        <f t="shared" si="11"/>
        <v>0</v>
      </c>
      <c r="J71" s="76">
        <f>J75+J79+J87+J99+J103</f>
        <v>0</v>
      </c>
      <c r="K71" s="76">
        <f>K75+K79+K87+K99+K103</f>
        <v>0</v>
      </c>
      <c r="L71" s="18">
        <f t="shared" si="11"/>
        <v>0</v>
      </c>
      <c r="M71" s="192"/>
      <c r="N71" s="192"/>
    </row>
    <row r="72" spans="1:14" ht="31.5" customHeight="1">
      <c r="A72" s="196" t="s">
        <v>57</v>
      </c>
      <c r="B72" s="179" t="s">
        <v>58</v>
      </c>
      <c r="C72" s="179" t="s">
        <v>59</v>
      </c>
      <c r="D72" s="17" t="s">
        <v>34</v>
      </c>
      <c r="E72" s="195" t="s">
        <v>55</v>
      </c>
      <c r="F72" s="18">
        <f>F73+F74+F75</f>
        <v>348351.3</v>
      </c>
      <c r="G72" s="18">
        <f aca="true" t="shared" si="12" ref="G72:L72">G73+G74+G75</f>
        <v>2020671.6</v>
      </c>
      <c r="H72" s="94">
        <f t="shared" si="12"/>
        <v>471842.1</v>
      </c>
      <c r="I72" s="76">
        <f t="shared" si="12"/>
        <v>474793.5</v>
      </c>
      <c r="J72" s="76">
        <f>J73+J74+J75</f>
        <v>474793.5</v>
      </c>
      <c r="K72" s="76">
        <f>K73+K74+K75</f>
        <v>474793.5</v>
      </c>
      <c r="L72" s="18">
        <f t="shared" si="12"/>
        <v>124449</v>
      </c>
      <c r="M72" s="192" t="s">
        <v>26</v>
      </c>
      <c r="N72" s="179" t="s">
        <v>60</v>
      </c>
    </row>
    <row r="73" spans="1:14" ht="48.75" customHeight="1">
      <c r="A73" s="196"/>
      <c r="B73" s="179"/>
      <c r="C73" s="179"/>
      <c r="D73" s="17" t="s">
        <v>27</v>
      </c>
      <c r="E73" s="195"/>
      <c r="F73" s="18">
        <f>F77+F81</f>
        <v>302434.3</v>
      </c>
      <c r="G73" s="18">
        <f>H73+I73+J73+K73+L73</f>
        <v>1504146</v>
      </c>
      <c r="H73" s="94">
        <f>H77+H81</f>
        <v>354204</v>
      </c>
      <c r="I73" s="76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92"/>
      <c r="N73" s="179"/>
    </row>
    <row r="74" spans="1:14" ht="50.25" customHeight="1">
      <c r="A74" s="196"/>
      <c r="B74" s="179"/>
      <c r="C74" s="179"/>
      <c r="D74" s="17" t="s">
        <v>28</v>
      </c>
      <c r="E74" s="195"/>
      <c r="F74" s="18">
        <f>F78+F82</f>
        <v>45917</v>
      </c>
      <c r="G74" s="18">
        <f>H74+I74+J74+K74+L74</f>
        <v>516525.6</v>
      </c>
      <c r="H74" s="94">
        <f>H78+H82</f>
        <v>117638.09999999998</v>
      </c>
      <c r="I74" s="76">
        <f>I78</f>
        <v>91479.5</v>
      </c>
      <c r="J74" s="76">
        <f>J78</f>
        <v>91479.5</v>
      </c>
      <c r="K74" s="76">
        <f>K78</f>
        <v>91479.5</v>
      </c>
      <c r="L74" s="18">
        <f>L78+L82</f>
        <v>124449</v>
      </c>
      <c r="M74" s="192"/>
      <c r="N74" s="179"/>
    </row>
    <row r="75" spans="1:14" ht="213.75" customHeight="1">
      <c r="A75" s="196"/>
      <c r="B75" s="179"/>
      <c r="C75" s="179"/>
      <c r="D75" s="17" t="s">
        <v>29</v>
      </c>
      <c r="E75" s="195"/>
      <c r="F75" s="25"/>
      <c r="G75" s="25"/>
      <c r="H75" s="98"/>
      <c r="I75" s="77"/>
      <c r="J75" s="77"/>
      <c r="K75" s="77"/>
      <c r="L75" s="25"/>
      <c r="M75" s="192"/>
      <c r="N75" s="179"/>
    </row>
    <row r="76" spans="1:14" ht="55.5" customHeight="1">
      <c r="A76" s="196" t="s">
        <v>61</v>
      </c>
      <c r="B76" s="179" t="s">
        <v>62</v>
      </c>
      <c r="C76" s="179" t="s">
        <v>63</v>
      </c>
      <c r="D76" s="17" t="s">
        <v>34</v>
      </c>
      <c r="E76" s="195" t="s">
        <v>55</v>
      </c>
      <c r="F76" s="18">
        <f>F77+F78+F79</f>
        <v>342189.3</v>
      </c>
      <c r="G76" s="85">
        <f aca="true" t="shared" si="13" ref="G76:L76">G77+G78+G79</f>
        <v>1990985.6</v>
      </c>
      <c r="H76" s="110">
        <f t="shared" si="13"/>
        <v>464947.1</v>
      </c>
      <c r="I76" s="83">
        <f t="shared" si="13"/>
        <v>467196.5</v>
      </c>
      <c r="J76" s="83">
        <f>J77+J78+J79</f>
        <v>467196.5</v>
      </c>
      <c r="K76" s="83">
        <f>K77+K78+K79</f>
        <v>467196.5</v>
      </c>
      <c r="L76" s="89">
        <f t="shared" si="13"/>
        <v>124449</v>
      </c>
      <c r="M76" s="195" t="s">
        <v>26</v>
      </c>
      <c r="N76" s="179" t="s">
        <v>64</v>
      </c>
    </row>
    <row r="77" spans="1:14" ht="67.5" customHeight="1">
      <c r="A77" s="196"/>
      <c r="B77" s="179"/>
      <c r="C77" s="179"/>
      <c r="D77" s="17" t="s">
        <v>27</v>
      </c>
      <c r="E77" s="195"/>
      <c r="F77" s="87">
        <v>296272.3</v>
      </c>
      <c r="G77" s="88">
        <f>H77+I77+J77+K77+L77</f>
        <v>1474460</v>
      </c>
      <c r="H77" s="111">
        <f>340426+6883</f>
        <v>347309</v>
      </c>
      <c r="I77" s="83">
        <v>375717</v>
      </c>
      <c r="J77" s="83">
        <v>375717</v>
      </c>
      <c r="K77" s="83">
        <v>375717</v>
      </c>
      <c r="L77" s="89"/>
      <c r="M77" s="195"/>
      <c r="N77" s="179"/>
    </row>
    <row r="78" spans="1:14" ht="66.75" customHeight="1">
      <c r="A78" s="196"/>
      <c r="B78" s="179"/>
      <c r="C78" s="179"/>
      <c r="D78" s="17" t="s">
        <v>28</v>
      </c>
      <c r="E78" s="195"/>
      <c r="F78" s="25">
        <v>45917</v>
      </c>
      <c r="G78" s="86">
        <f>H78+I78+J78+K78+L78</f>
        <v>516525.6</v>
      </c>
      <c r="H78" s="94">
        <f>127840.2-312.6-8721.5-620.2-182.6-182.6-182.6</f>
        <v>117638.09999999998</v>
      </c>
      <c r="I78" s="83">
        <f>28239.7+63239.8</f>
        <v>91479.5</v>
      </c>
      <c r="J78" s="83">
        <f>28239.7+63239.8</f>
        <v>91479.5</v>
      </c>
      <c r="K78" s="83">
        <f>28239.7+63239.8</f>
        <v>91479.5</v>
      </c>
      <c r="L78" s="89">
        <v>124449</v>
      </c>
      <c r="M78" s="195"/>
      <c r="N78" s="179"/>
    </row>
    <row r="79" spans="1:14" ht="28.5" customHeight="1">
      <c r="A79" s="196"/>
      <c r="B79" s="179"/>
      <c r="C79" s="179"/>
      <c r="D79" s="17" t="s">
        <v>29</v>
      </c>
      <c r="E79" s="195"/>
      <c r="F79" s="25"/>
      <c r="G79" s="77"/>
      <c r="H79" s="98"/>
      <c r="I79" s="77"/>
      <c r="J79" s="77"/>
      <c r="K79" s="77"/>
      <c r="L79" s="25"/>
      <c r="M79" s="195"/>
      <c r="N79" s="179"/>
    </row>
    <row r="80" spans="1:14" ht="28.5" customHeight="1">
      <c r="A80" s="180" t="s">
        <v>65</v>
      </c>
      <c r="B80" s="179" t="s">
        <v>66</v>
      </c>
      <c r="C80" s="179" t="s">
        <v>63</v>
      </c>
      <c r="D80" s="17" t="s">
        <v>34</v>
      </c>
      <c r="E80" s="195" t="s">
        <v>25</v>
      </c>
      <c r="F80" s="25"/>
      <c r="G80" s="77">
        <f>H80+I80+J80+K80+L80</f>
        <v>29686</v>
      </c>
      <c r="H80" s="98">
        <f>H81+H82+H83</f>
        <v>6895</v>
      </c>
      <c r="I80" s="77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95" t="s">
        <v>26</v>
      </c>
      <c r="N80" s="195" t="s">
        <v>229</v>
      </c>
    </row>
    <row r="81" spans="1:14" ht="54" customHeight="1">
      <c r="A81" s="180"/>
      <c r="B81" s="179"/>
      <c r="C81" s="179"/>
      <c r="D81" s="17" t="s">
        <v>27</v>
      </c>
      <c r="E81" s="195"/>
      <c r="F81" s="25">
        <f>6162</f>
        <v>6162</v>
      </c>
      <c r="G81" s="77">
        <f>H81+I81+J81+K81+L81</f>
        <v>29686</v>
      </c>
      <c r="H81" s="98">
        <v>6895</v>
      </c>
      <c r="I81" s="77">
        <v>7597</v>
      </c>
      <c r="J81" s="77">
        <v>7597</v>
      </c>
      <c r="K81" s="77">
        <v>7597</v>
      </c>
      <c r="L81" s="25"/>
      <c r="M81" s="195"/>
      <c r="N81" s="195"/>
    </row>
    <row r="82" spans="1:14" ht="42" customHeight="1">
      <c r="A82" s="180"/>
      <c r="B82" s="179"/>
      <c r="C82" s="179"/>
      <c r="D82" s="17" t="s">
        <v>28</v>
      </c>
      <c r="E82" s="195"/>
      <c r="F82" s="25"/>
      <c r="G82" s="25">
        <f>H82+I82+J82+K82+L82</f>
        <v>0</v>
      </c>
      <c r="H82" s="98">
        <v>0</v>
      </c>
      <c r="I82" s="77">
        <v>0</v>
      </c>
      <c r="J82" s="77">
        <v>0</v>
      </c>
      <c r="K82" s="77">
        <v>0</v>
      </c>
      <c r="L82" s="25">
        <v>0</v>
      </c>
      <c r="M82" s="195"/>
      <c r="N82" s="195"/>
    </row>
    <row r="83" spans="1:14" ht="57.75" customHeight="1">
      <c r="A83" s="180"/>
      <c r="B83" s="179"/>
      <c r="C83" s="179"/>
      <c r="D83" s="17" t="s">
        <v>29</v>
      </c>
      <c r="E83" s="195"/>
      <c r="F83" s="25"/>
      <c r="G83" s="25"/>
      <c r="H83" s="98"/>
      <c r="I83" s="77"/>
      <c r="J83" s="77"/>
      <c r="K83" s="77"/>
      <c r="L83" s="25"/>
      <c r="M83" s="195"/>
      <c r="N83" s="195"/>
    </row>
    <row r="84" spans="1:14" ht="36.75" customHeight="1">
      <c r="A84" s="196" t="s">
        <v>67</v>
      </c>
      <c r="B84" s="179" t="s">
        <v>68</v>
      </c>
      <c r="C84" s="179" t="s">
        <v>69</v>
      </c>
      <c r="D84" s="17" t="s">
        <v>34</v>
      </c>
      <c r="E84" s="195" t="s">
        <v>55</v>
      </c>
      <c r="F84" s="18">
        <f>F85+F86+F87</f>
        <v>70724.1</v>
      </c>
      <c r="G84" s="18">
        <f aca="true" t="shared" si="14" ref="G84:L84">G85+G86+G87</f>
        <v>533007.65</v>
      </c>
      <c r="H84" s="99">
        <f t="shared" si="14"/>
        <v>103202.35</v>
      </c>
      <c r="I84" s="76">
        <f t="shared" si="14"/>
        <v>111156.6</v>
      </c>
      <c r="J84" s="76">
        <f>J85+J86+J87</f>
        <v>111156.6</v>
      </c>
      <c r="K84" s="76">
        <f>K85+K86+K87</f>
        <v>111156.6</v>
      </c>
      <c r="L84" s="18">
        <f t="shared" si="14"/>
        <v>96335.5</v>
      </c>
      <c r="M84" s="195" t="s">
        <v>26</v>
      </c>
      <c r="N84" s="195" t="s">
        <v>230</v>
      </c>
    </row>
    <row r="85" spans="1:14" ht="44.25" customHeight="1">
      <c r="A85" s="196"/>
      <c r="B85" s="179"/>
      <c r="C85" s="179"/>
      <c r="D85" s="17" t="s">
        <v>27</v>
      </c>
      <c r="E85" s="195"/>
      <c r="F85" s="25"/>
      <c r="G85" s="77"/>
      <c r="H85" s="98">
        <f>H89+H93</f>
        <v>0</v>
      </c>
      <c r="I85" s="77"/>
      <c r="J85" s="77"/>
      <c r="K85" s="77"/>
      <c r="L85" s="25"/>
      <c r="M85" s="195"/>
      <c r="N85" s="195"/>
    </row>
    <row r="86" spans="1:14" ht="43.5" customHeight="1">
      <c r="A86" s="196"/>
      <c r="B86" s="179"/>
      <c r="C86" s="179"/>
      <c r="D86" s="17" t="s">
        <v>28</v>
      </c>
      <c r="E86" s="195"/>
      <c r="F86" s="25">
        <f>F90+F94</f>
        <v>70724.1</v>
      </c>
      <c r="G86" s="77">
        <f>H86+I86+J86+K86+L86</f>
        <v>533007.65</v>
      </c>
      <c r="H86" s="111">
        <f>H90+H94</f>
        <v>103202.35</v>
      </c>
      <c r="I86" s="77">
        <f>I90+I94</f>
        <v>111156.6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95"/>
      <c r="N86" s="195"/>
    </row>
    <row r="87" spans="1:14" ht="34.5" customHeight="1">
      <c r="A87" s="196"/>
      <c r="B87" s="179"/>
      <c r="C87" s="179"/>
      <c r="D87" s="17" t="s">
        <v>29</v>
      </c>
      <c r="E87" s="195"/>
      <c r="F87" s="25"/>
      <c r="G87" s="77"/>
      <c r="H87" s="98">
        <f>H91+H95</f>
        <v>0</v>
      </c>
      <c r="I87" s="77"/>
      <c r="J87" s="77"/>
      <c r="K87" s="77"/>
      <c r="L87" s="25"/>
      <c r="M87" s="195"/>
      <c r="N87" s="195"/>
    </row>
    <row r="88" spans="1:14" ht="27" customHeight="1">
      <c r="A88" s="196" t="s">
        <v>70</v>
      </c>
      <c r="B88" s="179" t="s">
        <v>71</v>
      </c>
      <c r="C88" s="179" t="s">
        <v>69</v>
      </c>
      <c r="D88" s="17" t="s">
        <v>34</v>
      </c>
      <c r="E88" s="195" t="s">
        <v>55</v>
      </c>
      <c r="F88" s="25">
        <f>F89+F90+F91</f>
        <v>31603.5</v>
      </c>
      <c r="G88" s="77">
        <f>H88+I88+J88+K88+L88</f>
        <v>162065.6</v>
      </c>
      <c r="H88" s="139">
        <f>H89+H90+H91</f>
        <v>37030.3</v>
      </c>
      <c r="I88" s="77">
        <f>I89+I90+I91</f>
        <v>29161.1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183" t="s">
        <v>26</v>
      </c>
      <c r="N88" s="195" t="s">
        <v>230</v>
      </c>
    </row>
    <row r="89" spans="1:14" ht="69.75" customHeight="1">
      <c r="A89" s="196"/>
      <c r="B89" s="179"/>
      <c r="C89" s="179"/>
      <c r="D89" s="17" t="s">
        <v>27</v>
      </c>
      <c r="E89" s="195"/>
      <c r="F89" s="25"/>
      <c r="G89" s="77"/>
      <c r="H89" s="98"/>
      <c r="I89" s="77"/>
      <c r="J89" s="77"/>
      <c r="K89" s="77"/>
      <c r="L89" s="25"/>
      <c r="M89" s="183"/>
      <c r="N89" s="195"/>
    </row>
    <row r="90" spans="1:14" ht="45" customHeight="1">
      <c r="A90" s="196"/>
      <c r="B90" s="179"/>
      <c r="C90" s="179"/>
      <c r="D90" s="17" t="s">
        <v>28</v>
      </c>
      <c r="E90" s="195"/>
      <c r="F90" s="25">
        <f>28743.4+2860.1</f>
        <v>31603.5</v>
      </c>
      <c r="G90" s="77">
        <f>H90+I90+J90+K90+L90</f>
        <v>162065.6</v>
      </c>
      <c r="H90" s="111">
        <f>37030.4-0.1</f>
        <v>37030.3</v>
      </c>
      <c r="I90" s="77">
        <v>29161.1</v>
      </c>
      <c r="J90" s="77">
        <v>29161.1</v>
      </c>
      <c r="K90" s="77">
        <v>29161.1</v>
      </c>
      <c r="L90" s="25">
        <v>37552</v>
      </c>
      <c r="M90" s="183"/>
      <c r="N90" s="195"/>
    </row>
    <row r="91" spans="1:14" ht="49.5" customHeight="1">
      <c r="A91" s="196"/>
      <c r="B91" s="179"/>
      <c r="C91" s="179"/>
      <c r="D91" s="17" t="s">
        <v>29</v>
      </c>
      <c r="E91" s="195"/>
      <c r="F91" s="25"/>
      <c r="G91" s="77"/>
      <c r="H91" s="139"/>
      <c r="I91" s="77"/>
      <c r="J91" s="77"/>
      <c r="K91" s="77"/>
      <c r="L91" s="25"/>
      <c r="M91" s="183"/>
      <c r="N91" s="195"/>
    </row>
    <row r="92" spans="1:14" ht="36" customHeight="1">
      <c r="A92" s="196" t="s">
        <v>72</v>
      </c>
      <c r="B92" s="179" t="s">
        <v>73</v>
      </c>
      <c r="C92" s="179" t="s">
        <v>69</v>
      </c>
      <c r="D92" s="17" t="s">
        <v>34</v>
      </c>
      <c r="E92" s="195" t="s">
        <v>55</v>
      </c>
      <c r="F92" s="25">
        <f>F93+F94+F95</f>
        <v>39120.6</v>
      </c>
      <c r="G92" s="77">
        <f>H92+I92+J92+K92+L92</f>
        <v>370942.05</v>
      </c>
      <c r="H92" s="139">
        <f>H93+H94+H95</f>
        <v>66172.05</v>
      </c>
      <c r="I92" s="77">
        <f>I93+I94+I95</f>
        <v>81995.5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183" t="s">
        <v>26</v>
      </c>
      <c r="N92" s="195" t="s">
        <v>230</v>
      </c>
    </row>
    <row r="93" spans="1:14" ht="73.5" customHeight="1">
      <c r="A93" s="196"/>
      <c r="B93" s="179"/>
      <c r="C93" s="179"/>
      <c r="D93" s="17" t="s">
        <v>27</v>
      </c>
      <c r="E93" s="195"/>
      <c r="F93" s="25"/>
      <c r="G93" s="77"/>
      <c r="H93" s="111"/>
      <c r="I93" s="77"/>
      <c r="J93" s="77"/>
      <c r="K93" s="77"/>
      <c r="L93" s="25"/>
      <c r="M93" s="183"/>
      <c r="N93" s="195"/>
    </row>
    <row r="94" spans="1:14" ht="45.75" customHeight="1">
      <c r="A94" s="196"/>
      <c r="B94" s="179"/>
      <c r="C94" s="179"/>
      <c r="D94" s="17" t="s">
        <v>28</v>
      </c>
      <c r="E94" s="195"/>
      <c r="F94" s="25">
        <f>30394.2+8726.4</f>
        <v>39120.6</v>
      </c>
      <c r="G94" s="77">
        <f>H94+I94+J94+K94+L94</f>
        <v>370942.05</v>
      </c>
      <c r="H94" s="111">
        <f>66053.35+66+52.7</f>
        <v>66172.05</v>
      </c>
      <c r="I94" s="77">
        <v>81995.5</v>
      </c>
      <c r="J94" s="77">
        <v>81995.5</v>
      </c>
      <c r="K94" s="77">
        <v>81995.5</v>
      </c>
      <c r="L94" s="25">
        <v>58783.5</v>
      </c>
      <c r="M94" s="183"/>
      <c r="N94" s="195"/>
    </row>
    <row r="95" spans="1:14" ht="48.75" customHeight="1">
      <c r="A95" s="196"/>
      <c r="B95" s="179"/>
      <c r="C95" s="179"/>
      <c r="D95" s="17" t="s">
        <v>29</v>
      </c>
      <c r="E95" s="195"/>
      <c r="F95" s="25"/>
      <c r="G95" s="77"/>
      <c r="H95" s="98"/>
      <c r="I95" s="77"/>
      <c r="J95" s="77"/>
      <c r="K95" s="77"/>
      <c r="L95" s="25"/>
      <c r="M95" s="183"/>
      <c r="N95" s="195"/>
    </row>
    <row r="96" spans="1:14" ht="32.25" customHeight="1">
      <c r="A96" s="196" t="s">
        <v>74</v>
      </c>
      <c r="B96" s="179" t="s">
        <v>75</v>
      </c>
      <c r="C96" s="195" t="s">
        <v>76</v>
      </c>
      <c r="D96" s="17" t="s">
        <v>34</v>
      </c>
      <c r="E96" s="195" t="s">
        <v>77</v>
      </c>
      <c r="F96" s="18">
        <f aca="true" t="shared" si="15" ref="F96:L96">F97+F98+F99</f>
        <v>2000</v>
      </c>
      <c r="G96" s="18">
        <f t="shared" si="15"/>
        <v>0</v>
      </c>
      <c r="H96" s="94">
        <f t="shared" si="15"/>
        <v>0</v>
      </c>
      <c r="I96" s="76">
        <f t="shared" si="15"/>
        <v>0</v>
      </c>
      <c r="J96" s="76">
        <f>J97+J98+J99</f>
        <v>0</v>
      </c>
      <c r="K96" s="76">
        <f>K97+K98+K99</f>
        <v>0</v>
      </c>
      <c r="L96" s="18">
        <f t="shared" si="15"/>
        <v>0</v>
      </c>
      <c r="M96" s="195" t="s">
        <v>26</v>
      </c>
      <c r="N96" s="195" t="s">
        <v>231</v>
      </c>
    </row>
    <row r="97" spans="1:14" ht="69.75" customHeight="1">
      <c r="A97" s="196"/>
      <c r="B97" s="179"/>
      <c r="C97" s="195"/>
      <c r="D97" s="17" t="s">
        <v>27</v>
      </c>
      <c r="E97" s="195"/>
      <c r="F97" s="25">
        <v>2000</v>
      </c>
      <c r="G97" s="25"/>
      <c r="H97" s="98"/>
      <c r="I97" s="77"/>
      <c r="J97" s="77"/>
      <c r="K97" s="77"/>
      <c r="L97" s="25"/>
      <c r="M97" s="195"/>
      <c r="N97" s="195"/>
    </row>
    <row r="98" spans="1:14" ht="46.5" customHeight="1">
      <c r="A98" s="196"/>
      <c r="B98" s="179"/>
      <c r="C98" s="195"/>
      <c r="D98" s="17" t="s">
        <v>28</v>
      </c>
      <c r="E98" s="195"/>
      <c r="F98" s="25"/>
      <c r="G98" s="25"/>
      <c r="H98" s="98"/>
      <c r="I98" s="77"/>
      <c r="J98" s="77"/>
      <c r="K98" s="77"/>
      <c r="L98" s="25"/>
      <c r="M98" s="195"/>
      <c r="N98" s="195"/>
    </row>
    <row r="99" spans="1:14" ht="49.5" customHeight="1">
      <c r="A99" s="196"/>
      <c r="B99" s="179"/>
      <c r="C99" s="195"/>
      <c r="D99" s="17" t="s">
        <v>29</v>
      </c>
      <c r="E99" s="195"/>
      <c r="F99" s="25"/>
      <c r="G99" s="77"/>
      <c r="H99" s="98"/>
      <c r="I99" s="77"/>
      <c r="J99" s="77"/>
      <c r="K99" s="77"/>
      <c r="L99" s="25"/>
      <c r="M99" s="195"/>
      <c r="N99" s="195"/>
    </row>
    <row r="100" spans="1:14" ht="45.75" customHeight="1">
      <c r="A100" s="196" t="s">
        <v>78</v>
      </c>
      <c r="B100" s="179" t="s">
        <v>79</v>
      </c>
      <c r="C100" s="179" t="s">
        <v>80</v>
      </c>
      <c r="D100" s="17" t="s">
        <v>34</v>
      </c>
      <c r="E100" s="195" t="s">
        <v>55</v>
      </c>
      <c r="F100" s="18">
        <f aca="true" t="shared" si="16" ref="F100:L100">F101+F102+F103</f>
        <v>222.4</v>
      </c>
      <c r="G100" s="76">
        <f t="shared" si="16"/>
        <v>822.46</v>
      </c>
      <c r="H100" s="110">
        <f t="shared" si="16"/>
        <v>55.56</v>
      </c>
      <c r="I100" s="76">
        <f t="shared" si="16"/>
        <v>222.3</v>
      </c>
      <c r="J100" s="76">
        <f>J101+J102+J103</f>
        <v>222.3</v>
      </c>
      <c r="K100" s="76">
        <f>K101+K102+K103</f>
        <v>222.3</v>
      </c>
      <c r="L100" s="18">
        <f t="shared" si="16"/>
        <v>100</v>
      </c>
      <c r="M100" s="195" t="s">
        <v>26</v>
      </c>
      <c r="N100" s="192" t="s">
        <v>231</v>
      </c>
    </row>
    <row r="101" spans="1:14" ht="68.25" customHeight="1">
      <c r="A101" s="196"/>
      <c r="B101" s="179"/>
      <c r="C101" s="179"/>
      <c r="D101" s="17" t="s">
        <v>27</v>
      </c>
      <c r="E101" s="195"/>
      <c r="F101" s="26"/>
      <c r="G101" s="79"/>
      <c r="H101" s="98"/>
      <c r="I101" s="79"/>
      <c r="J101" s="79"/>
      <c r="K101" s="79"/>
      <c r="L101" s="26"/>
      <c r="M101" s="195"/>
      <c r="N101" s="192"/>
    </row>
    <row r="102" spans="1:14" ht="52.5" customHeight="1">
      <c r="A102" s="196"/>
      <c r="B102" s="179"/>
      <c r="C102" s="179"/>
      <c r="D102" s="17" t="s">
        <v>28</v>
      </c>
      <c r="E102" s="195"/>
      <c r="F102" s="26">
        <v>222.4</v>
      </c>
      <c r="G102" s="79">
        <f>H102+I102+J102+K102+L102</f>
        <v>822.46</v>
      </c>
      <c r="H102" s="98">
        <f>100+122.24-166.68</f>
        <v>55.56</v>
      </c>
      <c r="I102" s="79">
        <v>222.3</v>
      </c>
      <c r="J102" s="79">
        <v>222.3</v>
      </c>
      <c r="K102" s="79">
        <v>222.3</v>
      </c>
      <c r="L102" s="26">
        <v>100</v>
      </c>
      <c r="M102" s="195"/>
      <c r="N102" s="192"/>
    </row>
    <row r="103" spans="1:14" ht="43.5" customHeight="1">
      <c r="A103" s="196"/>
      <c r="B103" s="179"/>
      <c r="C103" s="179"/>
      <c r="D103" s="17" t="s">
        <v>29</v>
      </c>
      <c r="E103" s="195"/>
      <c r="F103" s="26"/>
      <c r="G103" s="79"/>
      <c r="H103" s="98"/>
      <c r="I103" s="79"/>
      <c r="J103" s="79"/>
      <c r="K103" s="79"/>
      <c r="L103" s="26"/>
      <c r="M103" s="195"/>
      <c r="N103" s="192"/>
    </row>
    <row r="104" spans="1:14" ht="28.5" customHeight="1">
      <c r="A104" s="196" t="s">
        <v>81</v>
      </c>
      <c r="B104" s="179" t="s">
        <v>357</v>
      </c>
      <c r="C104" s="179" t="s">
        <v>76</v>
      </c>
      <c r="D104" s="17" t="s">
        <v>34</v>
      </c>
      <c r="E104" s="195" t="s">
        <v>55</v>
      </c>
      <c r="F104" s="26">
        <f aca="true" t="shared" si="17" ref="F104:L104">F105+F106+F107</f>
        <v>1500</v>
      </c>
      <c r="G104" s="79">
        <f t="shared" si="17"/>
        <v>28745.699999999997</v>
      </c>
      <c r="H104" s="98">
        <f t="shared" si="17"/>
        <v>3983</v>
      </c>
      <c r="I104" s="79">
        <f t="shared" si="17"/>
        <v>5940.9</v>
      </c>
      <c r="J104" s="79">
        <f>J105+J106+J107</f>
        <v>5940.9</v>
      </c>
      <c r="K104" s="79">
        <f>K105+K106+K107</f>
        <v>5940.9</v>
      </c>
      <c r="L104" s="26">
        <f t="shared" si="17"/>
        <v>6940</v>
      </c>
      <c r="M104" s="195" t="s">
        <v>26</v>
      </c>
      <c r="N104" s="192" t="s">
        <v>232</v>
      </c>
    </row>
    <row r="105" spans="1:14" ht="71.25" customHeight="1">
      <c r="A105" s="196"/>
      <c r="B105" s="179"/>
      <c r="C105" s="179"/>
      <c r="D105" s="17" t="s">
        <v>27</v>
      </c>
      <c r="E105" s="195"/>
      <c r="F105" s="26">
        <v>1500</v>
      </c>
      <c r="G105" s="79">
        <f>H105+I105+J105+K105+L105</f>
        <v>3983</v>
      </c>
      <c r="H105" s="98">
        <f>1350+1200+800+633</f>
        <v>3983</v>
      </c>
      <c r="I105" s="79"/>
      <c r="J105" s="79"/>
      <c r="K105" s="79"/>
      <c r="L105" s="26"/>
      <c r="M105" s="195"/>
      <c r="N105" s="192"/>
    </row>
    <row r="106" spans="1:14" ht="46.5" customHeight="1">
      <c r="A106" s="196"/>
      <c r="B106" s="179"/>
      <c r="C106" s="179"/>
      <c r="D106" s="17" t="s">
        <v>82</v>
      </c>
      <c r="E106" s="195"/>
      <c r="F106" s="26"/>
      <c r="G106" s="79">
        <f>H106+I106+J106+K106+L106</f>
        <v>24762.699999999997</v>
      </c>
      <c r="H106" s="98">
        <v>0</v>
      </c>
      <c r="I106" s="79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95"/>
      <c r="N106" s="192"/>
    </row>
    <row r="107" spans="1:14" ht="45.75" customHeight="1">
      <c r="A107" s="196"/>
      <c r="B107" s="179"/>
      <c r="C107" s="179"/>
      <c r="D107" s="17" t="s">
        <v>29</v>
      </c>
      <c r="E107" s="195"/>
      <c r="F107" s="26"/>
      <c r="G107" s="79"/>
      <c r="H107" s="98"/>
      <c r="I107" s="79"/>
      <c r="J107" s="79"/>
      <c r="K107" s="79"/>
      <c r="L107" s="26"/>
      <c r="M107" s="195"/>
      <c r="N107" s="192"/>
    </row>
    <row r="108" spans="1:14" ht="28.5" customHeight="1">
      <c r="A108" s="196" t="s">
        <v>329</v>
      </c>
      <c r="B108" s="179" t="s">
        <v>343</v>
      </c>
      <c r="C108" s="179" t="s">
        <v>330</v>
      </c>
      <c r="D108" s="17" t="s">
        <v>34</v>
      </c>
      <c r="E108" s="195" t="s">
        <v>55</v>
      </c>
      <c r="F108" s="26">
        <f aca="true" t="shared" si="18" ref="F108:L108">F109+F110+F111</f>
        <v>0</v>
      </c>
      <c r="G108" s="79">
        <f t="shared" si="18"/>
        <v>200</v>
      </c>
      <c r="H108" s="98">
        <f t="shared" si="18"/>
        <v>200</v>
      </c>
      <c r="I108" s="79">
        <f t="shared" si="18"/>
        <v>0</v>
      </c>
      <c r="J108" s="79">
        <f>J109+J110+J111</f>
        <v>0</v>
      </c>
      <c r="K108" s="79">
        <f>K109+K110+K111</f>
        <v>0</v>
      </c>
      <c r="L108" s="26">
        <f t="shared" si="18"/>
        <v>0</v>
      </c>
      <c r="M108" s="195" t="s">
        <v>26</v>
      </c>
      <c r="N108" s="192" t="s">
        <v>359</v>
      </c>
    </row>
    <row r="109" spans="1:14" ht="71.25" customHeight="1">
      <c r="A109" s="196"/>
      <c r="B109" s="179"/>
      <c r="C109" s="179"/>
      <c r="D109" s="17" t="s">
        <v>27</v>
      </c>
      <c r="E109" s="195"/>
      <c r="F109" s="26"/>
      <c r="G109" s="79">
        <f>H109+I109+J109+K109+L109</f>
        <v>0</v>
      </c>
      <c r="H109" s="98"/>
      <c r="I109" s="79"/>
      <c r="J109" s="79"/>
      <c r="K109" s="79"/>
      <c r="L109" s="26"/>
      <c r="M109" s="195"/>
      <c r="N109" s="192"/>
    </row>
    <row r="110" spans="1:14" ht="46.5" customHeight="1">
      <c r="A110" s="196"/>
      <c r="B110" s="179"/>
      <c r="C110" s="179"/>
      <c r="D110" s="17" t="s">
        <v>82</v>
      </c>
      <c r="E110" s="195"/>
      <c r="F110" s="26"/>
      <c r="G110" s="79">
        <f>H110+I110+J110+K110+L110</f>
        <v>200</v>
      </c>
      <c r="H110" s="98">
        <f>100+100</f>
        <v>200</v>
      </c>
      <c r="I110" s="79"/>
      <c r="J110" s="79"/>
      <c r="K110" s="79"/>
      <c r="L110" s="26"/>
      <c r="M110" s="195"/>
      <c r="N110" s="192"/>
    </row>
    <row r="111" spans="1:14" ht="45.75" customHeight="1">
      <c r="A111" s="196"/>
      <c r="B111" s="179"/>
      <c r="C111" s="179"/>
      <c r="D111" s="17" t="s">
        <v>29</v>
      </c>
      <c r="E111" s="195"/>
      <c r="F111" s="26"/>
      <c r="G111" s="79"/>
      <c r="H111" s="98"/>
      <c r="I111" s="79"/>
      <c r="J111" s="79"/>
      <c r="K111" s="79"/>
      <c r="L111" s="26"/>
      <c r="M111" s="195"/>
      <c r="N111" s="192"/>
    </row>
    <row r="112" spans="1:14" ht="45.75" customHeight="1">
      <c r="A112" s="196" t="s">
        <v>331</v>
      </c>
      <c r="B112" s="179" t="s">
        <v>332</v>
      </c>
      <c r="C112" s="179" t="s">
        <v>76</v>
      </c>
      <c r="D112" s="17" t="s">
        <v>34</v>
      </c>
      <c r="E112" s="195" t="s">
        <v>55</v>
      </c>
      <c r="F112" s="18"/>
      <c r="G112" s="138">
        <f aca="true" t="shared" si="19" ref="G112:G127">H112+I112+J112+K112+L112</f>
        <v>500</v>
      </c>
      <c r="H112" s="99">
        <f>H113+H114+H115</f>
        <v>500</v>
      </c>
      <c r="I112" s="76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95" t="s">
        <v>26</v>
      </c>
      <c r="N112" s="192" t="s">
        <v>231</v>
      </c>
    </row>
    <row r="113" spans="1:14" ht="68.25" customHeight="1">
      <c r="A113" s="196"/>
      <c r="B113" s="179"/>
      <c r="C113" s="179"/>
      <c r="D113" s="17" t="s">
        <v>27</v>
      </c>
      <c r="E113" s="195"/>
      <c r="F113" s="26"/>
      <c r="G113" s="138">
        <f t="shared" si="19"/>
        <v>500</v>
      </c>
      <c r="H113" s="139">
        <v>500</v>
      </c>
      <c r="I113" s="79"/>
      <c r="J113" s="79"/>
      <c r="K113" s="79"/>
      <c r="L113" s="26"/>
      <c r="M113" s="195"/>
      <c r="N113" s="192"/>
    </row>
    <row r="114" spans="1:14" ht="52.5" customHeight="1">
      <c r="A114" s="196"/>
      <c r="B114" s="179"/>
      <c r="C114" s="179"/>
      <c r="D114" s="17" t="s">
        <v>28</v>
      </c>
      <c r="E114" s="195"/>
      <c r="F114" s="26"/>
      <c r="G114" s="138">
        <f t="shared" si="19"/>
        <v>0</v>
      </c>
      <c r="H114" s="98"/>
      <c r="I114" s="79"/>
      <c r="J114" s="79"/>
      <c r="K114" s="79"/>
      <c r="L114" s="26"/>
      <c r="M114" s="195"/>
      <c r="N114" s="192"/>
    </row>
    <row r="115" spans="1:14" ht="43.5" customHeight="1">
      <c r="A115" s="196"/>
      <c r="B115" s="179"/>
      <c r="C115" s="179"/>
      <c r="D115" s="17" t="s">
        <v>29</v>
      </c>
      <c r="E115" s="195"/>
      <c r="F115" s="26"/>
      <c r="G115" s="138">
        <f t="shared" si="19"/>
        <v>0</v>
      </c>
      <c r="H115" s="98"/>
      <c r="I115" s="79"/>
      <c r="J115" s="79"/>
      <c r="K115" s="79"/>
      <c r="L115" s="26"/>
      <c r="M115" s="195"/>
      <c r="N115" s="192"/>
    </row>
    <row r="116" spans="1:14" ht="45.75" customHeight="1">
      <c r="A116" s="196" t="s">
        <v>333</v>
      </c>
      <c r="B116" s="179" t="s">
        <v>334</v>
      </c>
      <c r="C116" s="195" t="s">
        <v>76</v>
      </c>
      <c r="D116" s="17" t="s">
        <v>34</v>
      </c>
      <c r="E116" s="195" t="s">
        <v>55</v>
      </c>
      <c r="F116" s="18"/>
      <c r="G116" s="138">
        <f t="shared" si="19"/>
        <v>1155.92</v>
      </c>
      <c r="H116" s="99">
        <f>H117+H118+H119</f>
        <v>1155.92</v>
      </c>
      <c r="I116" s="76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95" t="s">
        <v>26</v>
      </c>
      <c r="N116" s="192" t="s">
        <v>335</v>
      </c>
    </row>
    <row r="117" spans="1:14" ht="68.25" customHeight="1">
      <c r="A117" s="196"/>
      <c r="B117" s="179"/>
      <c r="C117" s="195"/>
      <c r="D117" s="17" t="s">
        <v>27</v>
      </c>
      <c r="E117" s="195"/>
      <c r="F117" s="26"/>
      <c r="G117" s="138">
        <f t="shared" si="19"/>
        <v>0</v>
      </c>
      <c r="H117" s="98"/>
      <c r="I117" s="79"/>
      <c r="J117" s="79"/>
      <c r="K117" s="79"/>
      <c r="L117" s="26"/>
      <c r="M117" s="195"/>
      <c r="N117" s="192"/>
    </row>
    <row r="118" spans="1:14" ht="52.5" customHeight="1">
      <c r="A118" s="196"/>
      <c r="B118" s="179"/>
      <c r="C118" s="195"/>
      <c r="D118" s="17" t="s">
        <v>28</v>
      </c>
      <c r="E118" s="195"/>
      <c r="F118" s="26"/>
      <c r="G118" s="138">
        <f t="shared" si="19"/>
        <v>1155.92</v>
      </c>
      <c r="H118" s="139">
        <f>1625-469.08</f>
        <v>1155.92</v>
      </c>
      <c r="I118" s="79"/>
      <c r="J118" s="79"/>
      <c r="K118" s="79"/>
      <c r="L118" s="26"/>
      <c r="M118" s="195"/>
      <c r="N118" s="192"/>
    </row>
    <row r="119" spans="1:14" ht="43.5" customHeight="1">
      <c r="A119" s="196"/>
      <c r="B119" s="179"/>
      <c r="C119" s="195"/>
      <c r="D119" s="17" t="s">
        <v>29</v>
      </c>
      <c r="E119" s="195"/>
      <c r="F119" s="26"/>
      <c r="G119" s="138">
        <f t="shared" si="19"/>
        <v>0</v>
      </c>
      <c r="H119" s="98"/>
      <c r="I119" s="79"/>
      <c r="J119" s="79"/>
      <c r="K119" s="79"/>
      <c r="L119" s="26"/>
      <c r="M119" s="195"/>
      <c r="N119" s="192"/>
    </row>
    <row r="120" spans="1:14" ht="72.75" customHeight="1">
      <c r="A120" s="196" t="s">
        <v>340</v>
      </c>
      <c r="B120" s="179" t="s">
        <v>341</v>
      </c>
      <c r="C120" s="195" t="s">
        <v>105</v>
      </c>
      <c r="D120" s="17" t="s">
        <v>34</v>
      </c>
      <c r="E120" s="195" t="s">
        <v>55</v>
      </c>
      <c r="F120" s="18"/>
      <c r="G120" s="138">
        <f t="shared" si="19"/>
        <v>3073.9</v>
      </c>
      <c r="H120" s="99">
        <f>H121+H122+H123</f>
        <v>3073.9</v>
      </c>
      <c r="I120" s="76">
        <f>I121+I122+I123</f>
        <v>0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95" t="s">
        <v>26</v>
      </c>
      <c r="N120" s="192" t="s">
        <v>342</v>
      </c>
    </row>
    <row r="121" spans="1:14" ht="72.75" customHeight="1">
      <c r="A121" s="196"/>
      <c r="B121" s="179"/>
      <c r="C121" s="195"/>
      <c r="D121" s="17" t="s">
        <v>27</v>
      </c>
      <c r="E121" s="195"/>
      <c r="F121" s="26"/>
      <c r="G121" s="138">
        <f t="shared" si="19"/>
        <v>0</v>
      </c>
      <c r="H121" s="98"/>
      <c r="I121" s="77"/>
      <c r="J121" s="79"/>
      <c r="K121" s="79"/>
      <c r="L121" s="26"/>
      <c r="M121" s="195"/>
      <c r="N121" s="192"/>
    </row>
    <row r="122" spans="1:14" ht="72.75" customHeight="1">
      <c r="A122" s="196"/>
      <c r="B122" s="179"/>
      <c r="C122" s="195"/>
      <c r="D122" s="17" t="s">
        <v>28</v>
      </c>
      <c r="E122" s="195"/>
      <c r="F122" s="26"/>
      <c r="G122" s="138">
        <f t="shared" si="19"/>
        <v>3073.9</v>
      </c>
      <c r="H122" s="139">
        <f>1644.8+1429+0.1</f>
        <v>3073.9</v>
      </c>
      <c r="I122" s="77"/>
      <c r="J122" s="79"/>
      <c r="K122" s="79"/>
      <c r="L122" s="26"/>
      <c r="M122" s="195"/>
      <c r="N122" s="192"/>
    </row>
    <row r="123" spans="1:14" ht="59.25" customHeight="1">
      <c r="A123" s="196"/>
      <c r="B123" s="179"/>
      <c r="C123" s="195"/>
      <c r="D123" s="17" t="s">
        <v>29</v>
      </c>
      <c r="E123" s="195"/>
      <c r="F123" s="26"/>
      <c r="G123" s="138">
        <f t="shared" si="19"/>
        <v>0</v>
      </c>
      <c r="H123" s="98"/>
      <c r="I123" s="77"/>
      <c r="J123" s="79"/>
      <c r="K123" s="79"/>
      <c r="L123" s="26"/>
      <c r="M123" s="195"/>
      <c r="N123" s="192"/>
    </row>
    <row r="124" spans="1:14" ht="72.75" customHeight="1">
      <c r="A124" s="196" t="s">
        <v>360</v>
      </c>
      <c r="B124" s="179" t="s">
        <v>361</v>
      </c>
      <c r="C124" s="179" t="s">
        <v>362</v>
      </c>
      <c r="D124" s="17" t="s">
        <v>34</v>
      </c>
      <c r="E124" s="195" t="s">
        <v>55</v>
      </c>
      <c r="F124" s="18"/>
      <c r="G124" s="138">
        <f t="shared" si="19"/>
        <v>61</v>
      </c>
      <c r="H124" s="99">
        <f>H125+H126+H127</f>
        <v>61</v>
      </c>
      <c r="I124" s="76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95" t="s">
        <v>26</v>
      </c>
      <c r="N124" s="192" t="s">
        <v>363</v>
      </c>
    </row>
    <row r="125" spans="1:14" ht="72.75" customHeight="1">
      <c r="A125" s="196"/>
      <c r="B125" s="179"/>
      <c r="C125" s="179"/>
      <c r="D125" s="17" t="s">
        <v>27</v>
      </c>
      <c r="E125" s="195"/>
      <c r="F125" s="26"/>
      <c r="G125" s="138">
        <f t="shared" si="19"/>
        <v>0</v>
      </c>
      <c r="H125" s="98"/>
      <c r="I125" s="77"/>
      <c r="J125" s="79"/>
      <c r="K125" s="79"/>
      <c r="L125" s="26"/>
      <c r="M125" s="195"/>
      <c r="N125" s="192"/>
    </row>
    <row r="126" spans="1:14" ht="72.75" customHeight="1">
      <c r="A126" s="196"/>
      <c r="B126" s="179"/>
      <c r="C126" s="179"/>
      <c r="D126" s="17" t="s">
        <v>28</v>
      </c>
      <c r="E126" s="195"/>
      <c r="F126" s="26"/>
      <c r="G126" s="138">
        <f t="shared" si="19"/>
        <v>61</v>
      </c>
      <c r="H126" s="139">
        <v>61</v>
      </c>
      <c r="I126" s="77"/>
      <c r="J126" s="79"/>
      <c r="K126" s="79"/>
      <c r="L126" s="26"/>
      <c r="M126" s="195"/>
      <c r="N126" s="192"/>
    </row>
    <row r="127" spans="1:14" ht="59.25" customHeight="1">
      <c r="A127" s="196"/>
      <c r="B127" s="179"/>
      <c r="C127" s="179"/>
      <c r="D127" s="17" t="s">
        <v>29</v>
      </c>
      <c r="E127" s="195"/>
      <c r="F127" s="26"/>
      <c r="G127" s="138">
        <f t="shared" si="19"/>
        <v>0</v>
      </c>
      <c r="H127" s="98"/>
      <c r="I127" s="77"/>
      <c r="J127" s="79"/>
      <c r="K127" s="79"/>
      <c r="L127" s="26"/>
      <c r="M127" s="195"/>
      <c r="N127" s="192"/>
    </row>
    <row r="128" spans="1:14" ht="32.25" customHeight="1">
      <c r="A128" s="193">
        <v>4</v>
      </c>
      <c r="B128" s="194" t="s">
        <v>278</v>
      </c>
      <c r="C128" s="195" t="s">
        <v>76</v>
      </c>
      <c r="D128" s="17" t="s">
        <v>34</v>
      </c>
      <c r="E128" s="195" t="s">
        <v>55</v>
      </c>
      <c r="F128" s="18">
        <f aca="true" t="shared" si="20" ref="F128:L128">F129+F130+F131</f>
        <v>2620</v>
      </c>
      <c r="G128" s="76">
        <f t="shared" si="20"/>
        <v>13842.285</v>
      </c>
      <c r="H128" s="99">
        <f t="shared" si="20"/>
        <v>2092.2850000000003</v>
      </c>
      <c r="I128" s="76">
        <f t="shared" si="20"/>
        <v>2930</v>
      </c>
      <c r="J128" s="76">
        <f>J129+J130+J131</f>
        <v>2930</v>
      </c>
      <c r="K128" s="76">
        <f>K129+K130+K131</f>
        <v>2930</v>
      </c>
      <c r="L128" s="18">
        <f t="shared" si="20"/>
        <v>2960</v>
      </c>
      <c r="M128" s="195" t="s">
        <v>26</v>
      </c>
      <c r="N128" s="195" t="s">
        <v>233</v>
      </c>
    </row>
    <row r="129" spans="1:14" ht="72" customHeight="1">
      <c r="A129" s="193"/>
      <c r="B129" s="194"/>
      <c r="C129" s="195"/>
      <c r="D129" s="17" t="s">
        <v>27</v>
      </c>
      <c r="E129" s="195"/>
      <c r="F129" s="27"/>
      <c r="G129" s="78"/>
      <c r="H129" s="99"/>
      <c r="I129" s="76"/>
      <c r="J129" s="78"/>
      <c r="K129" s="78"/>
      <c r="L129" s="27"/>
      <c r="M129" s="195"/>
      <c r="N129" s="195"/>
    </row>
    <row r="130" spans="1:14" ht="54.75" customHeight="1">
      <c r="A130" s="193"/>
      <c r="B130" s="194"/>
      <c r="C130" s="195"/>
      <c r="D130" s="17" t="s">
        <v>28</v>
      </c>
      <c r="E130" s="195"/>
      <c r="F130" s="27">
        <v>2620</v>
      </c>
      <c r="G130" s="78">
        <f>H130+I130+J130+K130+L130</f>
        <v>13842.285</v>
      </c>
      <c r="H130" s="99">
        <f>2444.8-243.815-20+30-66-52.7</f>
        <v>2092.2850000000003</v>
      </c>
      <c r="I130" s="76">
        <f>955.75+1974.25</f>
        <v>2930</v>
      </c>
      <c r="J130" s="78">
        <f>955.75+1974.25</f>
        <v>2930</v>
      </c>
      <c r="K130" s="78">
        <f>955.75+1974.25</f>
        <v>2930</v>
      </c>
      <c r="L130" s="27">
        <v>2960</v>
      </c>
      <c r="M130" s="195"/>
      <c r="N130" s="195"/>
    </row>
    <row r="131" spans="1:14" ht="48.75" customHeight="1">
      <c r="A131" s="193"/>
      <c r="B131" s="194"/>
      <c r="C131" s="195"/>
      <c r="D131" s="17" t="s">
        <v>29</v>
      </c>
      <c r="E131" s="195"/>
      <c r="F131" s="26"/>
      <c r="G131" s="79"/>
      <c r="H131" s="98"/>
      <c r="I131" s="77"/>
      <c r="J131" s="79"/>
      <c r="K131" s="79"/>
      <c r="L131" s="26"/>
      <c r="M131" s="195"/>
      <c r="N131" s="195"/>
    </row>
    <row r="132" spans="1:14" ht="28.5" customHeight="1">
      <c r="A132" s="193" t="s">
        <v>83</v>
      </c>
      <c r="B132" s="194" t="s">
        <v>84</v>
      </c>
      <c r="C132" s="195" t="s">
        <v>76</v>
      </c>
      <c r="D132" s="17" t="s">
        <v>34</v>
      </c>
      <c r="E132" s="195"/>
      <c r="F132" s="147"/>
      <c r="G132" s="138">
        <f aca="true" t="shared" si="21" ref="G132:L132">G133+G134+G135</f>
        <v>250</v>
      </c>
      <c r="H132" s="99">
        <f t="shared" si="21"/>
        <v>50</v>
      </c>
      <c r="I132" s="83">
        <f t="shared" si="21"/>
        <v>50</v>
      </c>
      <c r="J132" s="138">
        <f>J133+J134+J135</f>
        <v>50</v>
      </c>
      <c r="K132" s="138">
        <f>K133+K134+K135</f>
        <v>50</v>
      </c>
      <c r="L132" s="147">
        <f t="shared" si="21"/>
        <v>50</v>
      </c>
      <c r="M132" s="195" t="s">
        <v>26</v>
      </c>
      <c r="N132" s="195" t="s">
        <v>234</v>
      </c>
    </row>
    <row r="133" spans="1:14" ht="69.75" customHeight="1">
      <c r="A133" s="193"/>
      <c r="B133" s="194"/>
      <c r="C133" s="195"/>
      <c r="D133" s="17" t="s">
        <v>27</v>
      </c>
      <c r="E133" s="195"/>
      <c r="F133" s="147"/>
      <c r="G133" s="138"/>
      <c r="H133" s="99"/>
      <c r="I133" s="83"/>
      <c r="J133" s="138"/>
      <c r="K133" s="138"/>
      <c r="L133" s="147"/>
      <c r="M133" s="195"/>
      <c r="N133" s="195"/>
    </row>
    <row r="134" spans="1:14" ht="59.25" customHeight="1">
      <c r="A134" s="193"/>
      <c r="B134" s="194"/>
      <c r="C134" s="195"/>
      <c r="D134" s="17" t="s">
        <v>82</v>
      </c>
      <c r="E134" s="195"/>
      <c r="F134" s="147"/>
      <c r="G134" s="138">
        <f>H134+I134+J134+K134+L134</f>
        <v>250</v>
      </c>
      <c r="H134" s="99">
        <v>50</v>
      </c>
      <c r="I134" s="83">
        <v>50</v>
      </c>
      <c r="J134" s="138">
        <v>50</v>
      </c>
      <c r="K134" s="138">
        <v>50</v>
      </c>
      <c r="L134" s="147">
        <v>50</v>
      </c>
      <c r="M134" s="195"/>
      <c r="N134" s="195"/>
    </row>
    <row r="135" spans="1:15" ht="50.25" customHeight="1">
      <c r="A135" s="193"/>
      <c r="B135" s="194"/>
      <c r="C135" s="195"/>
      <c r="D135" s="17" t="s">
        <v>29</v>
      </c>
      <c r="E135" s="195"/>
      <c r="F135" s="26"/>
      <c r="G135" s="79"/>
      <c r="H135" s="98"/>
      <c r="I135" s="77"/>
      <c r="J135" s="79"/>
      <c r="K135" s="79"/>
      <c r="L135" s="26"/>
      <c r="M135" s="195"/>
      <c r="N135" s="195"/>
      <c r="O135" s="141"/>
    </row>
    <row r="136" spans="1:15" s="3" customFormat="1" ht="27.75" customHeight="1">
      <c r="A136" s="197" t="s">
        <v>85</v>
      </c>
      <c r="B136" s="197"/>
      <c r="C136" s="197"/>
      <c r="D136" s="28" t="s">
        <v>34</v>
      </c>
      <c r="E136" s="193"/>
      <c r="F136" s="22">
        <f aca="true" t="shared" si="22" ref="F136:L136">F137+F139+F140+F138</f>
        <v>463893.9</v>
      </c>
      <c r="G136" s="22">
        <f t="shared" si="22"/>
        <v>2973248.795</v>
      </c>
      <c r="H136" s="100">
        <f>H137+H139+H140+H138</f>
        <v>672471.495</v>
      </c>
      <c r="I136" s="121">
        <f t="shared" si="22"/>
        <v>689824.6000000001</v>
      </c>
      <c r="J136" s="84">
        <f t="shared" si="22"/>
        <v>689900.6000000001</v>
      </c>
      <c r="K136" s="84">
        <f t="shared" si="22"/>
        <v>689900.6000000001</v>
      </c>
      <c r="L136" s="84">
        <f t="shared" si="22"/>
        <v>231151.5</v>
      </c>
      <c r="M136" s="29"/>
      <c r="N136" s="29"/>
      <c r="O136" s="142">
        <v>664794.5</v>
      </c>
    </row>
    <row r="137" spans="1:15" s="3" customFormat="1" ht="93" customHeight="1">
      <c r="A137" s="197"/>
      <c r="B137" s="197"/>
      <c r="C137" s="197"/>
      <c r="D137" s="28" t="s">
        <v>27</v>
      </c>
      <c r="E137" s="193"/>
      <c r="F137" s="22">
        <f>F10+F53+F69+F129+F133</f>
        <v>343921.3</v>
      </c>
      <c r="G137" s="22">
        <f>H137+I137+J137+K137+L137</f>
        <v>1697739</v>
      </c>
      <c r="H137" s="100">
        <f>H10+H53+H69+H129+H133</f>
        <v>402390</v>
      </c>
      <c r="I137" s="121">
        <f>I10+I53+I69+I129</f>
        <v>431783</v>
      </c>
      <c r="J137" s="84">
        <f>J10+J53+J69+J129</f>
        <v>431783</v>
      </c>
      <c r="K137" s="84">
        <f>K10+K53+K69+K129</f>
        <v>431783</v>
      </c>
      <c r="L137" s="84">
        <f>L10+L53+L69+L129</f>
        <v>0</v>
      </c>
      <c r="M137" s="30"/>
      <c r="N137" s="198"/>
      <c r="O137" s="142">
        <v>394874</v>
      </c>
    </row>
    <row r="138" spans="1:15" s="3" customFormat="1" ht="75.75" customHeight="1">
      <c r="A138" s="197"/>
      <c r="B138" s="197"/>
      <c r="C138" s="197"/>
      <c r="D138" s="28" t="s">
        <v>309</v>
      </c>
      <c r="E138" s="193"/>
      <c r="F138" s="22"/>
      <c r="G138" s="22">
        <f>H138+I138+J138+K138+L138</f>
        <v>178223.3</v>
      </c>
      <c r="H138" s="100">
        <f>H11</f>
        <v>41735.4</v>
      </c>
      <c r="I138" s="121">
        <f>I11</f>
        <v>45445.3</v>
      </c>
      <c r="J138" s="84">
        <f>J11</f>
        <v>45521.3</v>
      </c>
      <c r="K138" s="84">
        <f>K11</f>
        <v>45521.3</v>
      </c>
      <c r="L138" s="84">
        <f>L11</f>
        <v>0</v>
      </c>
      <c r="M138" s="30"/>
      <c r="N138" s="198"/>
      <c r="O138" s="142">
        <v>41735.4</v>
      </c>
    </row>
    <row r="139" spans="1:15" s="3" customFormat="1" ht="76.5" customHeight="1">
      <c r="A139" s="197"/>
      <c r="B139" s="197"/>
      <c r="C139" s="197"/>
      <c r="D139" s="28" t="s">
        <v>82</v>
      </c>
      <c r="E139" s="193"/>
      <c r="F139" s="22">
        <f>F12+F54+F70+F130+F134</f>
        <v>119972.6</v>
      </c>
      <c r="G139" s="22">
        <f>H139+I139+J139+K139+L139</f>
        <v>1097286.495</v>
      </c>
      <c r="H139" s="100">
        <f>H12+H54+H70+H130+H134-0.02</f>
        <v>228346.095</v>
      </c>
      <c r="I139" s="121">
        <f>I12+I54+I70+I130+I134</f>
        <v>212596.3</v>
      </c>
      <c r="J139" s="84">
        <f>J12+J54+J70+J130+J134</f>
        <v>212596.3</v>
      </c>
      <c r="K139" s="84">
        <f>K12+K54+K70+K130+K134</f>
        <v>212596.3</v>
      </c>
      <c r="L139" s="84">
        <f>L12+L54+L70+L130+L134</f>
        <v>231151.5</v>
      </c>
      <c r="M139" s="30"/>
      <c r="N139" s="198"/>
      <c r="O139" s="142">
        <f>O136-O137-O138</f>
        <v>228185.1</v>
      </c>
    </row>
    <row r="140" spans="1:15" s="3" customFormat="1" ht="50.25" customHeight="1">
      <c r="A140" s="197"/>
      <c r="B140" s="197"/>
      <c r="C140" s="197"/>
      <c r="D140" s="28" t="s">
        <v>86</v>
      </c>
      <c r="E140" s="193"/>
      <c r="F140" s="22">
        <f aca="true" t="shared" si="23" ref="F140:L140">F13+F55+F71+F131</f>
        <v>0</v>
      </c>
      <c r="G140" s="22">
        <f t="shared" si="23"/>
        <v>0</v>
      </c>
      <c r="H140" s="100">
        <f t="shared" si="23"/>
        <v>0</v>
      </c>
      <c r="I140" s="121">
        <f t="shared" si="23"/>
        <v>0</v>
      </c>
      <c r="J140" s="84">
        <f t="shared" si="23"/>
        <v>0</v>
      </c>
      <c r="K140" s="84">
        <f t="shared" si="23"/>
        <v>0</v>
      </c>
      <c r="L140" s="84">
        <f t="shared" si="23"/>
        <v>0</v>
      </c>
      <c r="M140" s="30"/>
      <c r="N140" s="198"/>
      <c r="O140" s="142"/>
    </row>
    <row r="141" spans="1:14" ht="69" customHeight="1" hidden="1">
      <c r="A141" s="31"/>
      <c r="B141" s="32"/>
      <c r="C141" s="32"/>
      <c r="D141" s="33"/>
      <c r="E141" s="33"/>
      <c r="F141" s="33"/>
      <c r="G141" s="33"/>
      <c r="H141" s="127"/>
      <c r="I141" s="122"/>
      <c r="J141" s="33"/>
      <c r="K141" s="33"/>
      <c r="L141" s="33"/>
      <c r="M141" s="33"/>
      <c r="N141" s="33"/>
    </row>
    <row r="142" spans="1:14" ht="83.25" customHeight="1" hidden="1">
      <c r="A142" s="31"/>
      <c r="B142" s="32"/>
      <c r="C142" s="32"/>
      <c r="D142" s="33"/>
      <c r="E142" s="33"/>
      <c r="F142" s="33"/>
      <c r="G142" s="33"/>
      <c r="H142" s="127"/>
      <c r="I142" s="122"/>
      <c r="J142" s="33"/>
      <c r="K142" s="33"/>
      <c r="L142" s="33"/>
      <c r="M142" s="33"/>
      <c r="N142" s="33"/>
    </row>
    <row r="143" spans="1:14" ht="23.25" customHeight="1">
      <c r="A143" s="199" t="s">
        <v>2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</row>
    <row r="144" spans="1:14" ht="30.75" customHeight="1">
      <c r="A144" s="199" t="s">
        <v>87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</row>
    <row r="145" spans="1:14" ht="0.75" customHeight="1">
      <c r="A145" s="33"/>
      <c r="B145" s="32"/>
      <c r="C145" s="32"/>
      <c r="D145" s="33"/>
      <c r="E145" s="33"/>
      <c r="F145" s="33"/>
      <c r="G145" s="33"/>
      <c r="H145" s="127"/>
      <c r="I145" s="122"/>
      <c r="J145" s="33"/>
      <c r="K145" s="33"/>
      <c r="L145" s="33"/>
      <c r="M145" s="33"/>
      <c r="N145" s="33"/>
    </row>
    <row r="146" spans="1:14" ht="11.25" customHeight="1">
      <c r="A146" s="31"/>
      <c r="B146" s="32"/>
      <c r="C146" s="32"/>
      <c r="D146" s="33"/>
      <c r="E146" s="33"/>
      <c r="F146" s="33"/>
      <c r="G146" s="33"/>
      <c r="H146" s="127"/>
      <c r="I146" s="122"/>
      <c r="J146" s="33"/>
      <c r="K146" s="33"/>
      <c r="L146" s="33"/>
      <c r="M146" s="33"/>
      <c r="N146" s="33"/>
    </row>
    <row r="147" spans="1:14" ht="23.25" customHeight="1" thickBot="1">
      <c r="A147" s="200" t="s">
        <v>88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</row>
    <row r="148" spans="1:14" s="3" customFormat="1" ht="111.75" customHeight="1" thickBot="1">
      <c r="A148" s="168" t="s">
        <v>6</v>
      </c>
      <c r="B148" s="169" t="s">
        <v>7</v>
      </c>
      <c r="C148" s="169" t="s">
        <v>8</v>
      </c>
      <c r="D148" s="166" t="s">
        <v>9</v>
      </c>
      <c r="E148" s="166" t="s">
        <v>10</v>
      </c>
      <c r="F148" s="10" t="s">
        <v>11</v>
      </c>
      <c r="G148" s="166" t="s">
        <v>12</v>
      </c>
      <c r="H148" s="167" t="s">
        <v>13</v>
      </c>
      <c r="I148" s="167"/>
      <c r="J148" s="167"/>
      <c r="K148" s="167"/>
      <c r="L148" s="167"/>
      <c r="M148" s="166" t="s">
        <v>14</v>
      </c>
      <c r="N148" s="173" t="s">
        <v>15</v>
      </c>
    </row>
    <row r="149" spans="1:14" s="3" customFormat="1" ht="142.5" customHeight="1">
      <c r="A149" s="168"/>
      <c r="B149" s="169"/>
      <c r="C149" s="169"/>
      <c r="D149" s="166"/>
      <c r="E149" s="166"/>
      <c r="F149" s="11" t="s">
        <v>16</v>
      </c>
      <c r="G149" s="166"/>
      <c r="H149" s="91" t="s">
        <v>17</v>
      </c>
      <c r="I149" s="115" t="s">
        <v>18</v>
      </c>
      <c r="J149" s="11" t="s">
        <v>19</v>
      </c>
      <c r="K149" s="11" t="s">
        <v>20</v>
      </c>
      <c r="L149" s="11" t="s">
        <v>21</v>
      </c>
      <c r="M149" s="166"/>
      <c r="N149" s="173"/>
    </row>
    <row r="150" spans="1:14" s="4" customFormat="1" ht="25.5" customHeight="1" thickBot="1">
      <c r="A150" s="12">
        <v>1</v>
      </c>
      <c r="B150" s="13">
        <v>2</v>
      </c>
      <c r="C150" s="13">
        <v>3</v>
      </c>
      <c r="D150" s="13">
        <v>4</v>
      </c>
      <c r="E150" s="13">
        <v>5</v>
      </c>
      <c r="F150" s="13">
        <v>6</v>
      </c>
      <c r="G150" s="13">
        <v>7</v>
      </c>
      <c r="H150" s="92">
        <v>8</v>
      </c>
      <c r="I150" s="123">
        <v>9</v>
      </c>
      <c r="J150" s="13">
        <v>10</v>
      </c>
      <c r="K150" s="13">
        <v>11</v>
      </c>
      <c r="L150" s="13">
        <v>12</v>
      </c>
      <c r="M150" s="13">
        <v>13</v>
      </c>
      <c r="N150" s="14">
        <v>14</v>
      </c>
    </row>
    <row r="151" spans="1:14" ht="40.5" customHeight="1">
      <c r="A151" s="201" t="s">
        <v>22</v>
      </c>
      <c r="B151" s="202" t="s">
        <v>1</v>
      </c>
      <c r="C151" s="203" t="s">
        <v>89</v>
      </c>
      <c r="D151" s="34" t="s">
        <v>24</v>
      </c>
      <c r="E151" s="204" t="s">
        <v>55</v>
      </c>
      <c r="F151" s="35">
        <f>F152+F154+F155+F153</f>
        <v>461292.1</v>
      </c>
      <c r="G151" s="36">
        <f>G152+G154+G155</f>
        <v>1758205.5</v>
      </c>
      <c r="H151" s="101">
        <f>H152+H154+H155+H153</f>
        <v>453145.8</v>
      </c>
      <c r="I151" s="35">
        <f>I152+I154+I155+I153</f>
        <v>431907.8</v>
      </c>
      <c r="J151" s="35">
        <f>J152+J154+J155+J153</f>
        <v>431907.8</v>
      </c>
      <c r="K151" s="35">
        <f>K152+K154+K155+K153</f>
        <v>431907.8</v>
      </c>
      <c r="L151" s="35">
        <f>L152+L154+L155+L153</f>
        <v>9336.3</v>
      </c>
      <c r="M151" s="204" t="s">
        <v>26</v>
      </c>
      <c r="N151" s="204" t="s">
        <v>235</v>
      </c>
    </row>
    <row r="152" spans="1:14" ht="76.5" customHeight="1">
      <c r="A152" s="201"/>
      <c r="B152" s="202"/>
      <c r="C152" s="203"/>
      <c r="D152" s="34" t="s">
        <v>90</v>
      </c>
      <c r="E152" s="204"/>
      <c r="F152" s="37">
        <f>F157+F161+F165</f>
        <v>389939.2</v>
      </c>
      <c r="G152" s="37">
        <f>H152+I152+J152+K152</f>
        <v>1727043</v>
      </c>
      <c r="H152" s="103">
        <f>H157+H161+H165</f>
        <v>446115</v>
      </c>
      <c r="I152" s="40">
        <f>I157+I161+I165</f>
        <v>426976</v>
      </c>
      <c r="J152" s="40">
        <f>J157+J161+J165</f>
        <v>426976</v>
      </c>
      <c r="K152" s="40">
        <f>K157+K161+K165</f>
        <v>426976</v>
      </c>
      <c r="L152" s="40">
        <f>L157+L161+L165</f>
        <v>0</v>
      </c>
      <c r="M152" s="204"/>
      <c r="N152" s="204"/>
    </row>
    <row r="153" spans="1:14" ht="83.25" customHeight="1">
      <c r="A153" s="201"/>
      <c r="B153" s="202"/>
      <c r="C153" s="203"/>
      <c r="D153" s="34" t="s">
        <v>91</v>
      </c>
      <c r="E153" s="204"/>
      <c r="F153" s="37"/>
      <c r="G153" s="37"/>
      <c r="H153" s="103"/>
      <c r="I153" s="40"/>
      <c r="J153" s="40"/>
      <c r="K153" s="40"/>
      <c r="L153" s="40"/>
      <c r="M153" s="204"/>
      <c r="N153" s="204"/>
    </row>
    <row r="154" spans="1:14" ht="51" customHeight="1">
      <c r="A154" s="201"/>
      <c r="B154" s="202"/>
      <c r="C154" s="203"/>
      <c r="D154" s="34" t="s">
        <v>82</v>
      </c>
      <c r="E154" s="204"/>
      <c r="F154" s="37">
        <f>F162+F167+F158</f>
        <v>71352.9</v>
      </c>
      <c r="G154" s="37">
        <f>G158+G167+G171</f>
        <v>31162.5</v>
      </c>
      <c r="H154" s="103">
        <f>H158+H162+H167</f>
        <v>7030.8</v>
      </c>
      <c r="I154" s="40">
        <f>I158+I162+I167</f>
        <v>4931.8</v>
      </c>
      <c r="J154" s="40">
        <f>J158+J162+J167</f>
        <v>4931.8</v>
      </c>
      <c r="K154" s="40">
        <f>K158+K162+K167</f>
        <v>4931.8</v>
      </c>
      <c r="L154" s="40">
        <f>L158+L162+L167</f>
        <v>9336.3</v>
      </c>
      <c r="M154" s="204"/>
      <c r="N154" s="204"/>
    </row>
    <row r="155" spans="1:14" ht="196.5" customHeight="1">
      <c r="A155" s="201"/>
      <c r="B155" s="202"/>
      <c r="C155" s="203"/>
      <c r="D155" s="17" t="s">
        <v>29</v>
      </c>
      <c r="E155" s="204"/>
      <c r="F155" s="37">
        <v>0</v>
      </c>
      <c r="G155" s="37">
        <v>0</v>
      </c>
      <c r="H155" s="103">
        <v>0</v>
      </c>
      <c r="I155" s="40">
        <v>0</v>
      </c>
      <c r="J155" s="40">
        <v>0</v>
      </c>
      <c r="K155" s="40">
        <v>0</v>
      </c>
      <c r="L155" s="37">
        <v>0</v>
      </c>
      <c r="M155" s="204"/>
      <c r="N155" s="204"/>
    </row>
    <row r="156" spans="1:14" ht="48" customHeight="1">
      <c r="A156" s="205" t="s">
        <v>30</v>
      </c>
      <c r="B156" s="203" t="s">
        <v>313</v>
      </c>
      <c r="C156" s="203" t="s">
        <v>92</v>
      </c>
      <c r="D156" s="34" t="s">
        <v>24</v>
      </c>
      <c r="E156" s="204" t="s">
        <v>55</v>
      </c>
      <c r="F156" s="38">
        <f aca="true" t="shared" si="24" ref="F156:L156">F157+F158+F159</f>
        <v>444523.1</v>
      </c>
      <c r="G156" s="39">
        <f t="shared" si="24"/>
        <v>1687458.5</v>
      </c>
      <c r="H156" s="112">
        <f>H157+H158+H159</f>
        <v>435861.8</v>
      </c>
      <c r="I156" s="40">
        <f t="shared" si="24"/>
        <v>414086.8</v>
      </c>
      <c r="J156" s="40">
        <f>J157+J158+J159</f>
        <v>414086.8</v>
      </c>
      <c r="K156" s="40">
        <f>K157+K158+K159</f>
        <v>414086.8</v>
      </c>
      <c r="L156" s="38">
        <f t="shared" si="24"/>
        <v>9336.3</v>
      </c>
      <c r="M156" s="204" t="s">
        <v>26</v>
      </c>
      <c r="N156" s="206" t="s">
        <v>93</v>
      </c>
    </row>
    <row r="157" spans="1:14" ht="81.75" customHeight="1">
      <c r="A157" s="205"/>
      <c r="B157" s="203"/>
      <c r="C157" s="203"/>
      <c r="D157" s="34" t="s">
        <v>90</v>
      </c>
      <c r="E157" s="204"/>
      <c r="F157" s="38">
        <v>373170.2</v>
      </c>
      <c r="G157" s="39">
        <f>H157+I157+J157+K157+L157</f>
        <v>1656296</v>
      </c>
      <c r="H157" s="143">
        <f>416047+12784</f>
        <v>428831</v>
      </c>
      <c r="I157" s="40">
        <v>409155</v>
      </c>
      <c r="J157" s="40">
        <v>409155</v>
      </c>
      <c r="K157" s="40">
        <v>409155</v>
      </c>
      <c r="L157" s="38"/>
      <c r="M157" s="204"/>
      <c r="N157" s="207"/>
    </row>
    <row r="158" spans="1:14" ht="61.5" customHeight="1">
      <c r="A158" s="205"/>
      <c r="B158" s="203"/>
      <c r="C158" s="203"/>
      <c r="D158" s="34" t="s">
        <v>82</v>
      </c>
      <c r="E158" s="204"/>
      <c r="F158" s="38">
        <v>71352.9</v>
      </c>
      <c r="G158" s="38">
        <f>H158+I158+J158+K158+L158</f>
        <v>31162.5</v>
      </c>
      <c r="H158" s="102">
        <f>6496.2+312.6+222</f>
        <v>7030.8</v>
      </c>
      <c r="I158" s="40">
        <f>2597.5+1959.3+375</f>
        <v>4931.8</v>
      </c>
      <c r="J158" s="40">
        <f>2597.5+1959.3+375</f>
        <v>4931.8</v>
      </c>
      <c r="K158" s="40">
        <f>2597.5+1959.3+375</f>
        <v>4931.8</v>
      </c>
      <c r="L158" s="38">
        <v>9336.3</v>
      </c>
      <c r="M158" s="204"/>
      <c r="N158" s="207"/>
    </row>
    <row r="159" spans="1:14" ht="124.5" customHeight="1">
      <c r="A159" s="205"/>
      <c r="B159" s="203"/>
      <c r="C159" s="203"/>
      <c r="D159" s="17" t="s">
        <v>29</v>
      </c>
      <c r="E159" s="204"/>
      <c r="F159" s="38"/>
      <c r="G159" s="38"/>
      <c r="H159" s="102"/>
      <c r="I159" s="40"/>
      <c r="J159" s="40"/>
      <c r="K159" s="40"/>
      <c r="L159" s="38"/>
      <c r="M159" s="204"/>
      <c r="N159" s="208"/>
    </row>
    <row r="160" spans="1:14" ht="45.75" customHeight="1">
      <c r="A160" s="205" t="s">
        <v>32</v>
      </c>
      <c r="B160" s="203" t="s">
        <v>66</v>
      </c>
      <c r="C160" s="203" t="s">
        <v>92</v>
      </c>
      <c r="D160" s="17" t="s">
        <v>34</v>
      </c>
      <c r="E160" s="204" t="s">
        <v>25</v>
      </c>
      <c r="F160" s="38">
        <f>F161+F162+F163</f>
        <v>15948</v>
      </c>
      <c r="G160" s="38">
        <f aca="true" t="shared" si="25" ref="G160:L160">G161+G162+G163</f>
        <v>66913</v>
      </c>
      <c r="H160" s="102">
        <f t="shared" si="25"/>
        <v>16459</v>
      </c>
      <c r="I160" s="40">
        <f t="shared" si="25"/>
        <v>16818</v>
      </c>
      <c r="J160" s="40">
        <f>J161+J162+J163</f>
        <v>16818</v>
      </c>
      <c r="K160" s="40">
        <f>K161+K162+K163</f>
        <v>16818</v>
      </c>
      <c r="L160" s="38">
        <f t="shared" si="25"/>
        <v>0</v>
      </c>
      <c r="M160" s="204" t="s">
        <v>26</v>
      </c>
      <c r="N160" s="204" t="s">
        <v>94</v>
      </c>
    </row>
    <row r="161" spans="1:14" ht="73.5" customHeight="1">
      <c r="A161" s="205"/>
      <c r="B161" s="203"/>
      <c r="C161" s="203"/>
      <c r="D161" s="34" t="s">
        <v>90</v>
      </c>
      <c r="E161" s="204"/>
      <c r="F161" s="38">
        <f>14467.5+1480.5</f>
        <v>15948</v>
      </c>
      <c r="G161" s="38">
        <f>H161+I161+J161+K161+L161</f>
        <v>66913</v>
      </c>
      <c r="H161" s="102">
        <v>16459</v>
      </c>
      <c r="I161" s="40">
        <v>16818</v>
      </c>
      <c r="J161" s="40">
        <v>16818</v>
      </c>
      <c r="K161" s="40">
        <v>16818</v>
      </c>
      <c r="L161" s="38"/>
      <c r="M161" s="204"/>
      <c r="N161" s="204"/>
    </row>
    <row r="162" spans="1:14" ht="46.5" customHeight="1">
      <c r="A162" s="205"/>
      <c r="B162" s="203"/>
      <c r="C162" s="203"/>
      <c r="D162" s="34" t="s">
        <v>82</v>
      </c>
      <c r="E162" s="204"/>
      <c r="F162" s="38"/>
      <c r="G162" s="38">
        <f>H162+I162+J162+K162+L162</f>
        <v>0</v>
      </c>
      <c r="H162" s="98"/>
      <c r="I162" s="40"/>
      <c r="J162" s="40"/>
      <c r="K162" s="40"/>
      <c r="L162" s="38"/>
      <c r="M162" s="204"/>
      <c r="N162" s="204"/>
    </row>
    <row r="163" spans="1:14" ht="50.25" customHeight="1">
      <c r="A163" s="205"/>
      <c r="B163" s="203"/>
      <c r="C163" s="203"/>
      <c r="D163" s="17" t="s">
        <v>29</v>
      </c>
      <c r="E163" s="204"/>
      <c r="F163" s="38"/>
      <c r="G163" s="38"/>
      <c r="H163" s="102"/>
      <c r="I163" s="40"/>
      <c r="J163" s="40"/>
      <c r="K163" s="40"/>
      <c r="L163" s="38"/>
      <c r="M163" s="204"/>
      <c r="N163" s="204"/>
    </row>
    <row r="164" spans="1:14" ht="24.75" customHeight="1">
      <c r="A164" s="205" t="s">
        <v>35</v>
      </c>
      <c r="B164" s="203" t="s">
        <v>95</v>
      </c>
      <c r="C164" s="203" t="s">
        <v>92</v>
      </c>
      <c r="D164" s="17" t="s">
        <v>34</v>
      </c>
      <c r="E164" s="204" t="s">
        <v>25</v>
      </c>
      <c r="F164" s="38">
        <f>F165+F166+F167</f>
        <v>821</v>
      </c>
      <c r="G164" s="38">
        <f>H164+I164+J164+K164+L164</f>
        <v>3834</v>
      </c>
      <c r="H164" s="102">
        <f>H165+H166+H167+H168</f>
        <v>825</v>
      </c>
      <c r="I164" s="40">
        <f>I165+I166+I167+I168</f>
        <v>1003</v>
      </c>
      <c r="J164" s="40">
        <f>J165+J166+J167+J168</f>
        <v>1003</v>
      </c>
      <c r="K164" s="40">
        <f>K165+K166+K167+K168</f>
        <v>1003</v>
      </c>
      <c r="L164" s="38">
        <f>L165+L166+L167+L168</f>
        <v>0</v>
      </c>
      <c r="M164" s="204" t="s">
        <v>26</v>
      </c>
      <c r="N164" s="204" t="s">
        <v>236</v>
      </c>
    </row>
    <row r="165" spans="1:14" ht="69" customHeight="1">
      <c r="A165" s="205"/>
      <c r="B165" s="203"/>
      <c r="C165" s="203"/>
      <c r="D165" s="34" t="s">
        <v>90</v>
      </c>
      <c r="E165" s="204"/>
      <c r="F165" s="38">
        <v>821</v>
      </c>
      <c r="G165" s="38">
        <f>H165+I165+J165+K165+L165</f>
        <v>3834</v>
      </c>
      <c r="H165" s="102">
        <v>825</v>
      </c>
      <c r="I165" s="40">
        <v>1003</v>
      </c>
      <c r="J165" s="40">
        <v>1003</v>
      </c>
      <c r="K165" s="40">
        <v>1003</v>
      </c>
      <c r="L165" s="38"/>
      <c r="M165" s="204"/>
      <c r="N165" s="204"/>
    </row>
    <row r="166" spans="1:14" ht="70.5" customHeight="1">
      <c r="A166" s="205"/>
      <c r="B166" s="203"/>
      <c r="C166" s="203"/>
      <c r="D166" s="34" t="s">
        <v>91</v>
      </c>
      <c r="E166" s="204"/>
      <c r="F166" s="38"/>
      <c r="G166" s="38"/>
      <c r="H166" s="102"/>
      <c r="I166" s="40"/>
      <c r="J166" s="40"/>
      <c r="K166" s="40"/>
      <c r="L166" s="38"/>
      <c r="M166" s="204"/>
      <c r="N166" s="204"/>
    </row>
    <row r="167" spans="1:14" ht="55.5" customHeight="1">
      <c r="A167" s="205"/>
      <c r="B167" s="203"/>
      <c r="C167" s="203"/>
      <c r="D167" s="34" t="s">
        <v>82</v>
      </c>
      <c r="E167" s="204"/>
      <c r="F167" s="38"/>
      <c r="G167" s="38"/>
      <c r="H167" s="98"/>
      <c r="I167" s="40"/>
      <c r="J167" s="40"/>
      <c r="K167" s="40"/>
      <c r="L167" s="38"/>
      <c r="M167" s="204"/>
      <c r="N167" s="204"/>
    </row>
    <row r="168" spans="1:14" ht="55.5" customHeight="1">
      <c r="A168" s="205"/>
      <c r="B168" s="203"/>
      <c r="C168" s="203"/>
      <c r="D168" s="17" t="s">
        <v>29</v>
      </c>
      <c r="E168" s="204"/>
      <c r="F168" s="38"/>
      <c r="G168" s="38"/>
      <c r="H168" s="102"/>
      <c r="I168" s="40"/>
      <c r="J168" s="40"/>
      <c r="K168" s="40"/>
      <c r="L168" s="38"/>
      <c r="M168" s="204"/>
      <c r="N168" s="204"/>
    </row>
    <row r="169" spans="1:14" ht="34.5" customHeight="1">
      <c r="A169" s="209" t="s">
        <v>42</v>
      </c>
      <c r="B169" s="202" t="s">
        <v>252</v>
      </c>
      <c r="C169" s="203" t="s">
        <v>96</v>
      </c>
      <c r="D169" s="17" t="s">
        <v>34</v>
      </c>
      <c r="E169" s="204" t="s">
        <v>25</v>
      </c>
      <c r="F169" s="38">
        <f>F170+F171+F172</f>
        <v>4407</v>
      </c>
      <c r="G169" s="38">
        <f>H169+I169+J169+K169+L169</f>
        <v>20108</v>
      </c>
      <c r="H169" s="102">
        <f>H170+H171+H172</f>
        <v>4778</v>
      </c>
      <c r="I169" s="40">
        <f>I170+I171+I172</f>
        <v>5110</v>
      </c>
      <c r="J169" s="40">
        <f>J170+J171+J172</f>
        <v>5110</v>
      </c>
      <c r="K169" s="40">
        <f>K170+K171+K172</f>
        <v>5110</v>
      </c>
      <c r="L169" s="38">
        <f>L170+L171+L172</f>
        <v>0</v>
      </c>
      <c r="M169" s="204" t="s">
        <v>26</v>
      </c>
      <c r="N169" s="208" t="s">
        <v>97</v>
      </c>
    </row>
    <row r="170" spans="1:14" ht="73.5" customHeight="1">
      <c r="A170" s="209"/>
      <c r="B170" s="202"/>
      <c r="C170" s="203"/>
      <c r="D170" s="34" t="s">
        <v>90</v>
      </c>
      <c r="E170" s="204"/>
      <c r="F170" s="38">
        <v>4407</v>
      </c>
      <c r="G170" s="38">
        <f>H170+I170+J170+K170+L170</f>
        <v>20108</v>
      </c>
      <c r="H170" s="102">
        <v>4778</v>
      </c>
      <c r="I170" s="40">
        <v>5110</v>
      </c>
      <c r="J170" s="40">
        <v>5110</v>
      </c>
      <c r="K170" s="40">
        <v>5110</v>
      </c>
      <c r="L170" s="38"/>
      <c r="M170" s="204"/>
      <c r="N170" s="208"/>
    </row>
    <row r="171" spans="1:14" ht="51" customHeight="1">
      <c r="A171" s="209"/>
      <c r="B171" s="202"/>
      <c r="C171" s="203"/>
      <c r="D171" s="34" t="s">
        <v>82</v>
      </c>
      <c r="E171" s="204"/>
      <c r="F171" s="38"/>
      <c r="G171" s="38"/>
      <c r="H171" s="98"/>
      <c r="I171" s="40"/>
      <c r="J171" s="40"/>
      <c r="K171" s="40"/>
      <c r="L171" s="38"/>
      <c r="M171" s="204"/>
      <c r="N171" s="208"/>
    </row>
    <row r="172" spans="1:14" ht="52.5" customHeight="1">
      <c r="A172" s="209"/>
      <c r="B172" s="202"/>
      <c r="C172" s="203"/>
      <c r="D172" s="17" t="s">
        <v>29</v>
      </c>
      <c r="E172" s="204"/>
      <c r="F172" s="38"/>
      <c r="G172" s="38"/>
      <c r="H172" s="102"/>
      <c r="I172" s="40"/>
      <c r="J172" s="40"/>
      <c r="K172" s="40"/>
      <c r="L172" s="38"/>
      <c r="M172" s="204"/>
      <c r="N172" s="208"/>
    </row>
    <row r="173" spans="1:14" ht="43.5" customHeight="1">
      <c r="A173" s="210" t="s">
        <v>102</v>
      </c>
      <c r="B173" s="202" t="s">
        <v>253</v>
      </c>
      <c r="C173" s="203" t="s">
        <v>92</v>
      </c>
      <c r="D173" s="17" t="s">
        <v>34</v>
      </c>
      <c r="E173" s="204" t="s">
        <v>55</v>
      </c>
      <c r="F173" s="40">
        <f>F174+F175+F176+F177</f>
        <v>84467.3</v>
      </c>
      <c r="G173" s="38">
        <f>H173+I173+J173+K173+L173</f>
        <v>490429.85</v>
      </c>
      <c r="H173" s="102">
        <f>H174+H175+H176+H177</f>
        <v>93224.04999999999</v>
      </c>
      <c r="I173" s="40">
        <f>I174+I175+I176+I177</f>
        <v>103456.70000000001</v>
      </c>
      <c r="J173" s="40">
        <f>J174+J175+J176+J177</f>
        <v>107440.70000000001</v>
      </c>
      <c r="K173" s="40">
        <f>K174+K175+K176+K177</f>
        <v>107440.70000000001</v>
      </c>
      <c r="L173" s="38">
        <f>L174+L175+L176+L177</f>
        <v>78867.69999999998</v>
      </c>
      <c r="M173" s="204" t="s">
        <v>26</v>
      </c>
      <c r="N173" s="204" t="s">
        <v>237</v>
      </c>
    </row>
    <row r="174" spans="1:14" ht="67.5" customHeight="1">
      <c r="A174" s="210"/>
      <c r="B174" s="202"/>
      <c r="C174" s="203"/>
      <c r="D174" s="34" t="s">
        <v>90</v>
      </c>
      <c r="E174" s="204"/>
      <c r="F174" s="40">
        <f>F179+F183+F187+F191</f>
        <v>18998</v>
      </c>
      <c r="G174" s="38">
        <f>H174+I174+J174+K174+L174</f>
        <v>100647</v>
      </c>
      <c r="H174" s="103">
        <f>H179+H183+H187+H191</f>
        <v>19689</v>
      </c>
      <c r="I174" s="40">
        <f>I179+I183+I187+I191</f>
        <v>24330</v>
      </c>
      <c r="J174" s="40">
        <f>J179+J183+J187+J191</f>
        <v>28314</v>
      </c>
      <c r="K174" s="40">
        <f>K179+K183+K187+K191</f>
        <v>28314</v>
      </c>
      <c r="L174" s="40">
        <f>L179+L183+L187+L191</f>
        <v>0</v>
      </c>
      <c r="M174" s="204"/>
      <c r="N174" s="204"/>
    </row>
    <row r="175" spans="1:14" ht="71.25" customHeight="1">
      <c r="A175" s="210"/>
      <c r="B175" s="202"/>
      <c r="C175" s="203"/>
      <c r="D175" s="34" t="s">
        <v>91</v>
      </c>
      <c r="E175" s="204"/>
      <c r="F175" s="38"/>
      <c r="G175" s="38"/>
      <c r="H175" s="102"/>
      <c r="I175" s="40"/>
      <c r="J175" s="40"/>
      <c r="K175" s="40"/>
      <c r="L175" s="38"/>
      <c r="M175" s="204"/>
      <c r="N175" s="204"/>
    </row>
    <row r="176" spans="1:14" ht="43.5" customHeight="1">
      <c r="A176" s="210"/>
      <c r="B176" s="202"/>
      <c r="C176" s="203"/>
      <c r="D176" s="34" t="s">
        <v>82</v>
      </c>
      <c r="E176" s="204"/>
      <c r="F176" s="40">
        <f>F180+F184+F188+F192</f>
        <v>65469.3</v>
      </c>
      <c r="G176" s="40">
        <f>H176+I176+J176+K176+L176</f>
        <v>389782.85</v>
      </c>
      <c r="H176" s="103">
        <f>H180+H184+H188+H192</f>
        <v>73535.04999999999</v>
      </c>
      <c r="I176" s="40">
        <f>I180+I184+I188+I192</f>
        <v>79126.70000000001</v>
      </c>
      <c r="J176" s="40">
        <f>J180+J184+J188+J192</f>
        <v>79126.70000000001</v>
      </c>
      <c r="K176" s="40">
        <f>K180+K184+K188+K192</f>
        <v>79126.70000000001</v>
      </c>
      <c r="L176" s="40">
        <f>L180+L184+L188+L192</f>
        <v>78867.69999999998</v>
      </c>
      <c r="M176" s="204"/>
      <c r="N176" s="204"/>
    </row>
    <row r="177" spans="1:14" ht="43.5" customHeight="1">
      <c r="A177" s="210"/>
      <c r="B177" s="202"/>
      <c r="C177" s="203"/>
      <c r="D177" s="17" t="s">
        <v>29</v>
      </c>
      <c r="E177" s="204"/>
      <c r="F177" s="38"/>
      <c r="G177" s="38"/>
      <c r="H177" s="102"/>
      <c r="I177" s="40"/>
      <c r="J177" s="40"/>
      <c r="K177" s="40"/>
      <c r="L177" s="38"/>
      <c r="M177" s="204"/>
      <c r="N177" s="204"/>
    </row>
    <row r="178" spans="1:14" ht="43.5" customHeight="1">
      <c r="A178" s="205" t="s">
        <v>57</v>
      </c>
      <c r="B178" s="203" t="s">
        <v>98</v>
      </c>
      <c r="C178" s="203" t="s">
        <v>92</v>
      </c>
      <c r="D178" s="17" t="s">
        <v>34</v>
      </c>
      <c r="E178" s="204" t="s">
        <v>55</v>
      </c>
      <c r="F178" s="38">
        <f>F179+F180+F181</f>
        <v>58467.4</v>
      </c>
      <c r="G178" s="38">
        <f>G179+G180</f>
        <v>351166.73</v>
      </c>
      <c r="H178" s="102">
        <f>H179+H180+H181</f>
        <v>66257.33</v>
      </c>
      <c r="I178" s="40">
        <f>I179+I180+I181</f>
        <v>71128.5</v>
      </c>
      <c r="J178" s="40">
        <f>J179+J180+J181</f>
        <v>71128.5</v>
      </c>
      <c r="K178" s="40">
        <f>K179+K180+K181</f>
        <v>71128.5</v>
      </c>
      <c r="L178" s="38">
        <f>L179+L180+L181</f>
        <v>71523.9</v>
      </c>
      <c r="M178" s="204" t="s">
        <v>26</v>
      </c>
      <c r="N178" s="204" t="s">
        <v>237</v>
      </c>
    </row>
    <row r="179" spans="1:14" ht="72" customHeight="1">
      <c r="A179" s="205"/>
      <c r="B179" s="203"/>
      <c r="C179" s="203"/>
      <c r="D179" s="34" t="s">
        <v>90</v>
      </c>
      <c r="E179" s="204"/>
      <c r="F179" s="38"/>
      <c r="G179" s="38"/>
      <c r="H179" s="102"/>
      <c r="I179" s="40"/>
      <c r="J179" s="40"/>
      <c r="K179" s="40"/>
      <c r="L179" s="38"/>
      <c r="M179" s="204"/>
      <c r="N179" s="204"/>
    </row>
    <row r="180" spans="1:14" ht="60" customHeight="1">
      <c r="A180" s="205"/>
      <c r="B180" s="203"/>
      <c r="C180" s="203"/>
      <c r="D180" s="34" t="s">
        <v>82</v>
      </c>
      <c r="E180" s="204"/>
      <c r="F180" s="38">
        <v>58467.4</v>
      </c>
      <c r="G180" s="38">
        <f>H180+I180+J180+K180+L180</f>
        <v>351166.73</v>
      </c>
      <c r="H180" s="98">
        <f>65162.8+338+695.55+90-54.64-29.28+90-133.8+98.7</f>
        <v>66257.33</v>
      </c>
      <c r="I180" s="40">
        <v>71128.5</v>
      </c>
      <c r="J180" s="40">
        <v>71128.5</v>
      </c>
      <c r="K180" s="40">
        <v>71128.5</v>
      </c>
      <c r="L180" s="38">
        <v>71523.9</v>
      </c>
      <c r="M180" s="204"/>
      <c r="N180" s="204"/>
    </row>
    <row r="181" spans="1:14" ht="43.5" customHeight="1">
      <c r="A181" s="205"/>
      <c r="B181" s="203"/>
      <c r="C181" s="203"/>
      <c r="D181" s="17" t="s">
        <v>29</v>
      </c>
      <c r="E181" s="204"/>
      <c r="F181" s="38"/>
      <c r="G181" s="38"/>
      <c r="H181" s="102"/>
      <c r="I181" s="40"/>
      <c r="J181" s="40"/>
      <c r="K181" s="40"/>
      <c r="L181" s="38"/>
      <c r="M181" s="204"/>
      <c r="N181" s="204"/>
    </row>
    <row r="182" spans="1:14" ht="43.5" customHeight="1">
      <c r="A182" s="211" t="s">
        <v>67</v>
      </c>
      <c r="B182" s="203" t="s">
        <v>99</v>
      </c>
      <c r="C182" s="203" t="s">
        <v>92</v>
      </c>
      <c r="D182" s="17" t="s">
        <v>34</v>
      </c>
      <c r="E182" s="204" t="s">
        <v>55</v>
      </c>
      <c r="F182" s="38">
        <f>F183+F184+F185</f>
        <v>4110</v>
      </c>
      <c r="G182" s="38">
        <f aca="true" t="shared" si="26" ref="G182:L182">G183+G184+G185</f>
        <v>20104.239999999998</v>
      </c>
      <c r="H182" s="102">
        <f t="shared" si="26"/>
        <v>4156.54</v>
      </c>
      <c r="I182" s="40">
        <f t="shared" si="26"/>
        <v>3898.6</v>
      </c>
      <c r="J182" s="40">
        <f>J183+J184+J185</f>
        <v>3898.6</v>
      </c>
      <c r="K182" s="40">
        <f>K183+K184+K185</f>
        <v>3898.6</v>
      </c>
      <c r="L182" s="38">
        <f t="shared" si="26"/>
        <v>4251.9</v>
      </c>
      <c r="M182" s="204"/>
      <c r="N182" s="208" t="s">
        <v>237</v>
      </c>
    </row>
    <row r="183" spans="1:14" ht="74.25" customHeight="1">
      <c r="A183" s="211"/>
      <c r="B183" s="203"/>
      <c r="C183" s="203"/>
      <c r="D183" s="34" t="s">
        <v>90</v>
      </c>
      <c r="E183" s="204"/>
      <c r="F183" s="38"/>
      <c r="G183" s="38"/>
      <c r="H183" s="102"/>
      <c r="I183" s="40"/>
      <c r="J183" s="40"/>
      <c r="K183" s="40"/>
      <c r="L183" s="38"/>
      <c r="M183" s="204"/>
      <c r="N183" s="208"/>
    </row>
    <row r="184" spans="1:14" ht="53.25" customHeight="1">
      <c r="A184" s="211"/>
      <c r="B184" s="203"/>
      <c r="C184" s="203"/>
      <c r="D184" s="34" t="s">
        <v>82</v>
      </c>
      <c r="E184" s="204"/>
      <c r="F184" s="38">
        <v>4110</v>
      </c>
      <c r="G184" s="38">
        <f>H184+I184+J184+K184+L184</f>
        <v>20104.239999999998</v>
      </c>
      <c r="H184" s="98">
        <f>4101.9+54.64</f>
        <v>4156.54</v>
      </c>
      <c r="I184" s="40">
        <v>3898.6</v>
      </c>
      <c r="J184" s="40">
        <v>3898.6</v>
      </c>
      <c r="K184" s="40">
        <v>3898.6</v>
      </c>
      <c r="L184" s="38">
        <v>4251.9</v>
      </c>
      <c r="M184" s="204"/>
      <c r="N184" s="208"/>
    </row>
    <row r="185" spans="1:14" ht="43.5" customHeight="1">
      <c r="A185" s="211"/>
      <c r="B185" s="203"/>
      <c r="C185" s="203"/>
      <c r="D185" s="17" t="s">
        <v>29</v>
      </c>
      <c r="E185" s="204"/>
      <c r="F185" s="38"/>
      <c r="G185" s="38"/>
      <c r="H185" s="102"/>
      <c r="I185" s="40"/>
      <c r="J185" s="40"/>
      <c r="K185" s="40"/>
      <c r="L185" s="38"/>
      <c r="M185" s="204"/>
      <c r="N185" s="208"/>
    </row>
    <row r="186" spans="1:14" ht="44.25" customHeight="1">
      <c r="A186" s="212" t="s">
        <v>74</v>
      </c>
      <c r="B186" s="203" t="s">
        <v>100</v>
      </c>
      <c r="C186" s="203" t="s">
        <v>101</v>
      </c>
      <c r="D186" s="34" t="s">
        <v>24</v>
      </c>
      <c r="E186" s="204" t="s">
        <v>25</v>
      </c>
      <c r="F186" s="38">
        <f aca="true" t="shared" si="27" ref="F186:L186">F187+F188+F189</f>
        <v>2891.9</v>
      </c>
      <c r="G186" s="38">
        <f t="shared" si="27"/>
        <v>18511.88</v>
      </c>
      <c r="H186" s="102">
        <f t="shared" si="27"/>
        <v>3121.1800000000003</v>
      </c>
      <c r="I186" s="40">
        <f t="shared" si="27"/>
        <v>4099.6</v>
      </c>
      <c r="J186" s="40">
        <f>J187+J188+J189</f>
        <v>4099.6</v>
      </c>
      <c r="K186" s="40">
        <f>K187+K188+K189</f>
        <v>4099.6</v>
      </c>
      <c r="L186" s="38">
        <f t="shared" si="27"/>
        <v>3091.9</v>
      </c>
      <c r="M186" s="204" t="s">
        <v>26</v>
      </c>
      <c r="N186" s="204" t="s">
        <v>237</v>
      </c>
    </row>
    <row r="187" spans="1:14" ht="69.75" customHeight="1">
      <c r="A187" s="212"/>
      <c r="B187" s="203"/>
      <c r="C187" s="203"/>
      <c r="D187" s="34" t="s">
        <v>90</v>
      </c>
      <c r="E187" s="204"/>
      <c r="F187" s="38"/>
      <c r="G187" s="38"/>
      <c r="H187" s="102"/>
      <c r="I187" s="40"/>
      <c r="J187" s="40"/>
      <c r="K187" s="40"/>
      <c r="L187" s="38"/>
      <c r="M187" s="204"/>
      <c r="N187" s="204"/>
    </row>
    <row r="188" spans="1:14" ht="55.5" customHeight="1">
      <c r="A188" s="212"/>
      <c r="B188" s="203"/>
      <c r="C188" s="203"/>
      <c r="D188" s="34" t="s">
        <v>82</v>
      </c>
      <c r="E188" s="204"/>
      <c r="F188" s="41">
        <v>2891.9</v>
      </c>
      <c r="G188" s="38">
        <f>H188+I188+J188+K188+L188</f>
        <v>18511.88</v>
      </c>
      <c r="H188" s="102">
        <f>3091.9+29.28</f>
        <v>3121.1800000000003</v>
      </c>
      <c r="I188" s="40">
        <v>4099.6</v>
      </c>
      <c r="J188" s="40">
        <v>4099.6</v>
      </c>
      <c r="K188" s="40">
        <v>4099.6</v>
      </c>
      <c r="L188" s="38">
        <v>3091.9</v>
      </c>
      <c r="M188" s="204"/>
      <c r="N188" s="204"/>
    </row>
    <row r="189" spans="1:14" ht="50.25" customHeight="1">
      <c r="A189" s="212"/>
      <c r="B189" s="203"/>
      <c r="C189" s="203"/>
      <c r="D189" s="17" t="s">
        <v>29</v>
      </c>
      <c r="E189" s="204"/>
      <c r="F189" s="38"/>
      <c r="G189" s="38"/>
      <c r="H189" s="102"/>
      <c r="I189" s="40"/>
      <c r="J189" s="40"/>
      <c r="K189" s="40"/>
      <c r="L189" s="38"/>
      <c r="M189" s="204"/>
      <c r="N189" s="204"/>
    </row>
    <row r="190" spans="1:14" ht="39.75" customHeight="1">
      <c r="A190" s="217" t="s">
        <v>78</v>
      </c>
      <c r="B190" s="218" t="s">
        <v>354</v>
      </c>
      <c r="C190" s="203" t="s">
        <v>101</v>
      </c>
      <c r="D190" s="42" t="s">
        <v>34</v>
      </c>
      <c r="E190" s="206" t="s">
        <v>55</v>
      </c>
      <c r="F190" s="40">
        <f aca="true" t="shared" si="28" ref="F190:L190">F191+F192+F193</f>
        <v>18998</v>
      </c>
      <c r="G190" s="40">
        <f t="shared" si="28"/>
        <v>100647</v>
      </c>
      <c r="H190" s="103">
        <f t="shared" si="28"/>
        <v>19689</v>
      </c>
      <c r="I190" s="40">
        <f t="shared" si="28"/>
        <v>24330</v>
      </c>
      <c r="J190" s="40">
        <f>J191+J192+J193</f>
        <v>28314</v>
      </c>
      <c r="K190" s="40">
        <f>K191+K192+K193</f>
        <v>28314</v>
      </c>
      <c r="L190" s="40">
        <f t="shared" si="28"/>
        <v>0</v>
      </c>
      <c r="M190" s="204" t="s">
        <v>26</v>
      </c>
      <c r="N190" s="206" t="s">
        <v>238</v>
      </c>
    </row>
    <row r="191" spans="1:14" ht="72.75" customHeight="1">
      <c r="A191" s="217"/>
      <c r="B191" s="218"/>
      <c r="C191" s="203"/>
      <c r="D191" s="34" t="s">
        <v>90</v>
      </c>
      <c r="E191" s="207"/>
      <c r="F191" s="43">
        <v>18998</v>
      </c>
      <c r="G191" s="43">
        <f>H191+I191+J191+K191+L191</f>
        <v>100647</v>
      </c>
      <c r="H191" s="104">
        <v>19689</v>
      </c>
      <c r="I191" s="43">
        <v>24330</v>
      </c>
      <c r="J191" s="43">
        <v>28314</v>
      </c>
      <c r="K191" s="43">
        <v>28314</v>
      </c>
      <c r="L191" s="43"/>
      <c r="M191" s="204"/>
      <c r="N191" s="207"/>
    </row>
    <row r="192" spans="1:14" ht="45" customHeight="1">
      <c r="A192" s="217"/>
      <c r="B192" s="218"/>
      <c r="C192" s="203"/>
      <c r="D192" s="34" t="s">
        <v>82</v>
      </c>
      <c r="E192" s="207"/>
      <c r="F192" s="43"/>
      <c r="G192" s="43"/>
      <c r="H192" s="104"/>
      <c r="I192" s="43"/>
      <c r="J192" s="43"/>
      <c r="K192" s="43"/>
      <c r="L192" s="43"/>
      <c r="M192" s="204"/>
      <c r="N192" s="207"/>
    </row>
    <row r="193" spans="1:14" ht="162.75" customHeight="1">
      <c r="A193" s="217"/>
      <c r="B193" s="218"/>
      <c r="C193" s="203"/>
      <c r="D193" s="17" t="s">
        <v>29</v>
      </c>
      <c r="E193" s="208"/>
      <c r="F193" s="43"/>
      <c r="G193" s="43"/>
      <c r="H193" s="104"/>
      <c r="I193" s="43"/>
      <c r="J193" s="43"/>
      <c r="K193" s="43"/>
      <c r="L193" s="43"/>
      <c r="M193" s="204"/>
      <c r="N193" s="208"/>
    </row>
    <row r="194" spans="1:14" ht="32.25" customHeight="1">
      <c r="A194" s="213" t="s">
        <v>119</v>
      </c>
      <c r="B194" s="214" t="s">
        <v>254</v>
      </c>
      <c r="C194" s="203" t="s">
        <v>103</v>
      </c>
      <c r="D194" s="44" t="s">
        <v>24</v>
      </c>
      <c r="E194" s="204" t="s">
        <v>55</v>
      </c>
      <c r="F194" s="43">
        <f aca="true" t="shared" si="29" ref="F194:L194">F195+F196+F197+F198</f>
        <v>5235.5</v>
      </c>
      <c r="G194" s="43">
        <f t="shared" si="29"/>
        <v>88214.02</v>
      </c>
      <c r="H194" s="104">
        <f>H195+H196+H197+H198</f>
        <v>20796.6</v>
      </c>
      <c r="I194" s="43">
        <f t="shared" si="29"/>
        <v>44233.34</v>
      </c>
      <c r="J194" s="43">
        <f>J195+J196+J197+J198</f>
        <v>17233.34</v>
      </c>
      <c r="K194" s="43">
        <f>K195+K196+K197+K198</f>
        <v>17233.34</v>
      </c>
      <c r="L194" s="43">
        <f t="shared" si="29"/>
        <v>17012</v>
      </c>
      <c r="M194" s="204" t="s">
        <v>26</v>
      </c>
      <c r="N194" s="201" t="s">
        <v>104</v>
      </c>
    </row>
    <row r="195" spans="1:14" ht="78" customHeight="1">
      <c r="A195" s="213"/>
      <c r="B195" s="215"/>
      <c r="C195" s="203"/>
      <c r="D195" s="34" t="s">
        <v>90</v>
      </c>
      <c r="E195" s="204"/>
      <c r="F195" s="37">
        <f>F200+F204+F212+F220+F229+F208+F233+F238</f>
        <v>3818</v>
      </c>
      <c r="G195" s="37">
        <f>H195+I195+J195+K195+L195</f>
        <v>2837.4</v>
      </c>
      <c r="H195" s="103">
        <f>H200+H204+H212+H220+H229+H233+H238+H243+H248</f>
        <v>2837.4</v>
      </c>
      <c r="I195" s="40">
        <f>I200+I204+I212+I220+I229+I233+I238+I243+I248</f>
        <v>0</v>
      </c>
      <c r="J195" s="40">
        <f>J200+J204+J212+J220+J229+J233+J238+J243+J248</f>
        <v>0</v>
      </c>
      <c r="K195" s="40">
        <f>K200+K204+K212+K220+K229+K233+K238+K243+K248</f>
        <v>0</v>
      </c>
      <c r="L195" s="40">
        <f>L200+L204+L212+L220+L229+L233+L238+L243+L248</f>
        <v>0</v>
      </c>
      <c r="M195" s="204"/>
      <c r="N195" s="201"/>
    </row>
    <row r="196" spans="1:14" ht="74.25" customHeight="1">
      <c r="A196" s="213"/>
      <c r="B196" s="215"/>
      <c r="C196" s="203"/>
      <c r="D196" s="34" t="s">
        <v>91</v>
      </c>
      <c r="E196" s="204"/>
      <c r="F196" s="40">
        <f aca="true" t="shared" si="30" ref="F196:L196">F221+F234+F239+F244+F249</f>
        <v>0</v>
      </c>
      <c r="G196" s="40">
        <f t="shared" si="30"/>
        <v>3120.4</v>
      </c>
      <c r="H196" s="103">
        <f t="shared" si="30"/>
        <v>3120.4</v>
      </c>
      <c r="I196" s="40">
        <f t="shared" si="30"/>
        <v>0</v>
      </c>
      <c r="J196" s="40">
        <f>J221+J234+J239+J244+J249</f>
        <v>0</v>
      </c>
      <c r="K196" s="40">
        <f>K221+K234+K239+K244+K249</f>
        <v>0</v>
      </c>
      <c r="L196" s="40">
        <f t="shared" si="30"/>
        <v>0</v>
      </c>
      <c r="M196" s="204"/>
      <c r="N196" s="201"/>
    </row>
    <row r="197" spans="1:14" ht="51" customHeight="1">
      <c r="A197" s="213"/>
      <c r="B197" s="215"/>
      <c r="C197" s="203"/>
      <c r="D197" s="34" t="s">
        <v>82</v>
      </c>
      <c r="E197" s="204"/>
      <c r="F197" s="37">
        <f>F201+F205+F213+F222+F230+F235</f>
        <v>1417.5</v>
      </c>
      <c r="G197" s="37">
        <f>G201+G205+G213+G222+G230+G235</f>
        <v>82256.22</v>
      </c>
      <c r="H197" s="103">
        <f>H201+H205+H213+H222+H230+H235+H240+H245+H250+H255+H260</f>
        <v>14838.8</v>
      </c>
      <c r="I197" s="40">
        <f>I201+I205+I213+I222+I230+I235+I240+I245+I250+I255+I260+I265</f>
        <v>44233.34</v>
      </c>
      <c r="J197" s="40">
        <f>J201+J205+J213+J222+J230+J235+J240+J245+J250+J255+J260+J265</f>
        <v>17233.34</v>
      </c>
      <c r="K197" s="40">
        <f>K201+K205+K213+K222+K230+K235+K240+K245+K250+K255+K260+K265</f>
        <v>17233.34</v>
      </c>
      <c r="L197" s="40">
        <f>L201+L205+L213+L222+L230+L235+L240+L245+L250+L255+L260</f>
        <v>17012</v>
      </c>
      <c r="M197" s="204"/>
      <c r="N197" s="201"/>
    </row>
    <row r="198" spans="1:14" ht="150" customHeight="1">
      <c r="A198" s="213"/>
      <c r="B198" s="216"/>
      <c r="C198" s="203"/>
      <c r="D198" s="17" t="s">
        <v>29</v>
      </c>
      <c r="E198" s="204"/>
      <c r="F198" s="41"/>
      <c r="G198" s="41"/>
      <c r="H198" s="102"/>
      <c r="I198" s="40"/>
      <c r="J198" s="40"/>
      <c r="K198" s="40"/>
      <c r="L198" s="38"/>
      <c r="M198" s="204"/>
      <c r="N198" s="201"/>
    </row>
    <row r="199" spans="1:14" ht="54.75" customHeight="1">
      <c r="A199" s="219" t="s">
        <v>122</v>
      </c>
      <c r="B199" s="218" t="s">
        <v>311</v>
      </c>
      <c r="C199" s="203" t="s">
        <v>105</v>
      </c>
      <c r="D199" s="44" t="s">
        <v>24</v>
      </c>
      <c r="E199" s="204" t="s">
        <v>55</v>
      </c>
      <c r="F199" s="46">
        <f>F200+F201+F202</f>
        <v>3806.3</v>
      </c>
      <c r="G199" s="46">
        <f>H199+I199+J199+K199+L199</f>
        <v>78523</v>
      </c>
      <c r="H199" s="105">
        <f>H200+H201+H202</f>
        <v>12992.2</v>
      </c>
      <c r="I199" s="45">
        <f>I200+I201+I202</f>
        <v>16239.6</v>
      </c>
      <c r="J199" s="45">
        <f>J200+J201+J202</f>
        <v>16239.6</v>
      </c>
      <c r="K199" s="45">
        <f>K200+K201+K202</f>
        <v>16239.6</v>
      </c>
      <c r="L199" s="148">
        <f>L200+L201+L202</f>
        <v>16812</v>
      </c>
      <c r="M199" s="204" t="s">
        <v>26</v>
      </c>
      <c r="N199" s="201" t="s">
        <v>107</v>
      </c>
    </row>
    <row r="200" spans="1:14" ht="73.5" customHeight="1">
      <c r="A200" s="219"/>
      <c r="B200" s="220"/>
      <c r="C200" s="203"/>
      <c r="D200" s="34" t="s">
        <v>90</v>
      </c>
      <c r="E200" s="204"/>
      <c r="F200" s="34">
        <v>3625</v>
      </c>
      <c r="G200" s="46">
        <f>H200+I200+J200+K200+L200</f>
        <v>0</v>
      </c>
      <c r="H200" s="105">
        <v>0</v>
      </c>
      <c r="I200" s="45">
        <v>0</v>
      </c>
      <c r="J200" s="45">
        <v>0</v>
      </c>
      <c r="K200" s="45">
        <v>0</v>
      </c>
      <c r="L200" s="90">
        <v>0</v>
      </c>
      <c r="M200" s="204"/>
      <c r="N200" s="201"/>
    </row>
    <row r="201" spans="1:14" ht="45" customHeight="1">
      <c r="A201" s="219"/>
      <c r="B201" s="220"/>
      <c r="C201" s="203"/>
      <c r="D201" s="34" t="s">
        <v>82</v>
      </c>
      <c r="E201" s="204"/>
      <c r="F201" s="34">
        <v>181.3</v>
      </c>
      <c r="G201" s="46">
        <f>H201+I201+J201+K201+L201</f>
        <v>78523</v>
      </c>
      <c r="H201" s="105">
        <f>14132.2-569+79-413-237</f>
        <v>12992.2</v>
      </c>
      <c r="I201" s="45">
        <v>16239.6</v>
      </c>
      <c r="J201" s="45">
        <v>16239.6</v>
      </c>
      <c r="K201" s="45">
        <v>16239.6</v>
      </c>
      <c r="L201" s="90">
        <v>16812</v>
      </c>
      <c r="M201" s="204"/>
      <c r="N201" s="201"/>
    </row>
    <row r="202" spans="1:14" ht="75" customHeight="1">
      <c r="A202" s="219"/>
      <c r="B202" s="221"/>
      <c r="C202" s="203"/>
      <c r="D202" s="17" t="s">
        <v>29</v>
      </c>
      <c r="E202" s="204"/>
      <c r="F202" s="34"/>
      <c r="G202" s="46">
        <f>H202+I202+J202+K202+L202</f>
        <v>0</v>
      </c>
      <c r="H202" s="105">
        <v>0</v>
      </c>
      <c r="I202" s="45">
        <v>0</v>
      </c>
      <c r="J202" s="45">
        <v>0</v>
      </c>
      <c r="K202" s="45">
        <v>0</v>
      </c>
      <c r="L202" s="90">
        <v>0</v>
      </c>
      <c r="M202" s="204"/>
      <c r="N202" s="201"/>
    </row>
    <row r="203" spans="1:14" ht="33" customHeight="1">
      <c r="A203" s="222" t="s">
        <v>126</v>
      </c>
      <c r="B203" s="203" t="s">
        <v>108</v>
      </c>
      <c r="C203" s="203" t="s">
        <v>106</v>
      </c>
      <c r="D203" s="17" t="s">
        <v>34</v>
      </c>
      <c r="E203" s="204" t="s">
        <v>55</v>
      </c>
      <c r="F203" s="34">
        <f aca="true" t="shared" si="31" ref="F203:L203">F204+F205+F206</f>
        <v>200</v>
      </c>
      <c r="G203" s="34">
        <f t="shared" si="31"/>
        <v>400</v>
      </c>
      <c r="H203" s="106">
        <f t="shared" si="31"/>
        <v>0</v>
      </c>
      <c r="I203" s="151">
        <f t="shared" si="31"/>
        <v>100</v>
      </c>
      <c r="J203" s="151">
        <f>J204+J205+J206</f>
        <v>100</v>
      </c>
      <c r="K203" s="151">
        <f>K204+K205+K206</f>
        <v>100</v>
      </c>
      <c r="L203" s="149">
        <f t="shared" si="31"/>
        <v>100</v>
      </c>
      <c r="M203" s="204" t="s">
        <v>26</v>
      </c>
      <c r="N203" s="203" t="s">
        <v>109</v>
      </c>
    </row>
    <row r="204" spans="1:14" ht="86.25" customHeight="1">
      <c r="A204" s="222"/>
      <c r="B204" s="203"/>
      <c r="C204" s="203"/>
      <c r="D204" s="34" t="s">
        <v>90</v>
      </c>
      <c r="E204" s="204"/>
      <c r="F204" s="34"/>
      <c r="G204" s="34"/>
      <c r="H204" s="106"/>
      <c r="I204" s="152"/>
      <c r="J204" s="152"/>
      <c r="K204" s="152"/>
      <c r="L204" s="150"/>
      <c r="M204" s="204"/>
      <c r="N204" s="203"/>
    </row>
    <row r="205" spans="1:14" ht="87" customHeight="1">
      <c r="A205" s="222"/>
      <c r="B205" s="203"/>
      <c r="C205" s="203"/>
      <c r="D205" s="34" t="s">
        <v>82</v>
      </c>
      <c r="E205" s="204"/>
      <c r="F205" s="34">
        <f aca="true" t="shared" si="32" ref="F205:L205">F209</f>
        <v>200</v>
      </c>
      <c r="G205" s="34">
        <f t="shared" si="32"/>
        <v>400</v>
      </c>
      <c r="H205" s="106">
        <f t="shared" si="32"/>
        <v>0</v>
      </c>
      <c r="I205" s="45">
        <f t="shared" si="32"/>
        <v>100</v>
      </c>
      <c r="J205" s="45">
        <f>J209</f>
        <v>100</v>
      </c>
      <c r="K205" s="45">
        <f>K209</f>
        <v>100</v>
      </c>
      <c r="L205" s="90">
        <f t="shared" si="32"/>
        <v>100</v>
      </c>
      <c r="M205" s="204"/>
      <c r="N205" s="203"/>
    </row>
    <row r="206" spans="1:14" ht="44.25" customHeight="1">
      <c r="A206" s="222"/>
      <c r="B206" s="203"/>
      <c r="C206" s="203"/>
      <c r="D206" s="17" t="s">
        <v>29</v>
      </c>
      <c r="E206" s="204"/>
      <c r="F206" s="34"/>
      <c r="G206" s="34"/>
      <c r="H206" s="106"/>
      <c r="I206" s="152"/>
      <c r="J206" s="152"/>
      <c r="K206" s="152"/>
      <c r="L206" s="150"/>
      <c r="M206" s="204"/>
      <c r="N206" s="203"/>
    </row>
    <row r="207" spans="1:14" ht="54.75" customHeight="1">
      <c r="A207" s="223" t="s">
        <v>255</v>
      </c>
      <c r="B207" s="203" t="s">
        <v>110</v>
      </c>
      <c r="C207" s="203" t="s">
        <v>106</v>
      </c>
      <c r="D207" s="34" t="s">
        <v>34</v>
      </c>
      <c r="E207" s="204" t="s">
        <v>55</v>
      </c>
      <c r="F207" s="34">
        <f aca="true" t="shared" si="33" ref="F207:L207">F208+F209+F210</f>
        <v>200</v>
      </c>
      <c r="G207" s="34">
        <f t="shared" si="33"/>
        <v>400</v>
      </c>
      <c r="H207" s="106">
        <f t="shared" si="33"/>
        <v>0</v>
      </c>
      <c r="I207" s="45">
        <f t="shared" si="33"/>
        <v>100</v>
      </c>
      <c r="J207" s="45">
        <f>J208+J209+J210</f>
        <v>100</v>
      </c>
      <c r="K207" s="45">
        <f>K208+K209+K210</f>
        <v>100</v>
      </c>
      <c r="L207" s="90">
        <f t="shared" si="33"/>
        <v>100</v>
      </c>
      <c r="M207" s="204" t="s">
        <v>26</v>
      </c>
      <c r="N207" s="203" t="s">
        <v>109</v>
      </c>
    </row>
    <row r="208" spans="1:14" ht="67.5" customHeight="1">
      <c r="A208" s="223"/>
      <c r="B208" s="203"/>
      <c r="C208" s="203"/>
      <c r="D208" s="34" t="s">
        <v>90</v>
      </c>
      <c r="E208" s="204"/>
      <c r="F208" s="34"/>
      <c r="G208" s="34"/>
      <c r="H208" s="106"/>
      <c r="I208" s="152"/>
      <c r="J208" s="152"/>
      <c r="K208" s="152"/>
      <c r="L208" s="150"/>
      <c r="M208" s="204"/>
      <c r="N208" s="203"/>
    </row>
    <row r="209" spans="1:14" ht="60" customHeight="1">
      <c r="A209" s="223"/>
      <c r="B209" s="203"/>
      <c r="C209" s="203"/>
      <c r="D209" s="34" t="s">
        <v>82</v>
      </c>
      <c r="E209" s="204"/>
      <c r="F209" s="34">
        <v>200</v>
      </c>
      <c r="G209" s="34">
        <f>H209+I209+J209+K209+L209</f>
        <v>400</v>
      </c>
      <c r="H209" s="106">
        <f>100-100</f>
        <v>0</v>
      </c>
      <c r="I209" s="45">
        <v>100</v>
      </c>
      <c r="J209" s="45">
        <v>100</v>
      </c>
      <c r="K209" s="45">
        <v>100</v>
      </c>
      <c r="L209" s="90">
        <v>100</v>
      </c>
      <c r="M209" s="204"/>
      <c r="N209" s="203"/>
    </row>
    <row r="210" spans="1:14" ht="49.5" customHeight="1">
      <c r="A210" s="223"/>
      <c r="B210" s="203"/>
      <c r="C210" s="203"/>
      <c r="D210" s="17" t="s">
        <v>29</v>
      </c>
      <c r="E210" s="204"/>
      <c r="F210" s="34"/>
      <c r="G210" s="34"/>
      <c r="H210" s="106"/>
      <c r="I210" s="152"/>
      <c r="J210" s="152"/>
      <c r="K210" s="152"/>
      <c r="L210" s="47"/>
      <c r="M210" s="204"/>
      <c r="N210" s="203"/>
    </row>
    <row r="211" spans="1:14" ht="39.75" customHeight="1">
      <c r="A211" s="223" t="s">
        <v>129</v>
      </c>
      <c r="B211" s="203" t="s">
        <v>111</v>
      </c>
      <c r="C211" s="203" t="s">
        <v>112</v>
      </c>
      <c r="D211" s="17" t="s">
        <v>34</v>
      </c>
      <c r="E211" s="204" t="s">
        <v>55</v>
      </c>
      <c r="F211" s="46">
        <f aca="true" t="shared" si="34" ref="F211:L211">F212+F213+F214</f>
        <v>0</v>
      </c>
      <c r="G211" s="46">
        <f t="shared" si="34"/>
        <v>500</v>
      </c>
      <c r="H211" s="105">
        <f t="shared" si="34"/>
        <v>100</v>
      </c>
      <c r="I211" s="151">
        <f t="shared" si="34"/>
        <v>100</v>
      </c>
      <c r="J211" s="151">
        <f>J212+J213+J214</f>
        <v>100</v>
      </c>
      <c r="K211" s="151">
        <f>K212+K213+K214</f>
        <v>100</v>
      </c>
      <c r="L211" s="48">
        <f t="shared" si="34"/>
        <v>100</v>
      </c>
      <c r="M211" s="204" t="s">
        <v>26</v>
      </c>
      <c r="N211" s="203" t="s">
        <v>113</v>
      </c>
    </row>
    <row r="212" spans="1:14" ht="49.5" customHeight="1">
      <c r="A212" s="223"/>
      <c r="B212" s="203"/>
      <c r="C212" s="203"/>
      <c r="D212" s="34" t="s">
        <v>90</v>
      </c>
      <c r="E212" s="204"/>
      <c r="F212" s="34"/>
      <c r="G212" s="34"/>
      <c r="H212" s="106"/>
      <c r="I212" s="152"/>
      <c r="J212" s="152"/>
      <c r="K212" s="152"/>
      <c r="L212" s="47"/>
      <c r="M212" s="204"/>
      <c r="N212" s="203"/>
    </row>
    <row r="213" spans="1:14" ht="49.5" customHeight="1">
      <c r="A213" s="223"/>
      <c r="B213" s="203"/>
      <c r="C213" s="203"/>
      <c r="D213" s="34" t="s">
        <v>82</v>
      </c>
      <c r="E213" s="204"/>
      <c r="F213" s="46">
        <f aca="true" t="shared" si="35" ref="F213:L213">F217</f>
        <v>0</v>
      </c>
      <c r="G213" s="46">
        <f t="shared" si="35"/>
        <v>500</v>
      </c>
      <c r="H213" s="105">
        <f t="shared" si="35"/>
        <v>100</v>
      </c>
      <c r="I213" s="151">
        <f t="shared" si="35"/>
        <v>100</v>
      </c>
      <c r="J213" s="151">
        <f>J217</f>
        <v>100</v>
      </c>
      <c r="K213" s="151">
        <f>K217</f>
        <v>100</v>
      </c>
      <c r="L213" s="48">
        <f t="shared" si="35"/>
        <v>100</v>
      </c>
      <c r="M213" s="204"/>
      <c r="N213" s="203"/>
    </row>
    <row r="214" spans="1:14" ht="56.25" customHeight="1">
      <c r="A214" s="223"/>
      <c r="B214" s="203"/>
      <c r="C214" s="203"/>
      <c r="D214" s="17" t="s">
        <v>29</v>
      </c>
      <c r="E214" s="204"/>
      <c r="F214" s="34"/>
      <c r="G214" s="34"/>
      <c r="H214" s="106"/>
      <c r="I214" s="152"/>
      <c r="J214" s="152"/>
      <c r="K214" s="152"/>
      <c r="L214" s="47"/>
      <c r="M214" s="204"/>
      <c r="N214" s="203"/>
    </row>
    <row r="215" spans="1:14" ht="41.25" customHeight="1">
      <c r="A215" s="224" t="s">
        <v>256</v>
      </c>
      <c r="B215" s="203" t="s">
        <v>114</v>
      </c>
      <c r="C215" s="204" t="s">
        <v>54</v>
      </c>
      <c r="D215" s="34" t="s">
        <v>24</v>
      </c>
      <c r="E215" s="204" t="s">
        <v>25</v>
      </c>
      <c r="F215" s="43">
        <f aca="true" t="shared" si="36" ref="F215:L215">F216+F217+F218</f>
        <v>0</v>
      </c>
      <c r="G215" s="43">
        <f t="shared" si="36"/>
        <v>500</v>
      </c>
      <c r="H215" s="104">
        <f t="shared" si="36"/>
        <v>100</v>
      </c>
      <c r="I215" s="43">
        <f t="shared" si="36"/>
        <v>100</v>
      </c>
      <c r="J215" s="43">
        <f>J216+J217+J218</f>
        <v>100</v>
      </c>
      <c r="K215" s="43">
        <f>K216+K217+K218</f>
        <v>100</v>
      </c>
      <c r="L215" s="43">
        <f t="shared" si="36"/>
        <v>100</v>
      </c>
      <c r="M215" s="204" t="s">
        <v>26</v>
      </c>
      <c r="N215" s="201" t="s">
        <v>109</v>
      </c>
    </row>
    <row r="216" spans="1:14" ht="73.5" customHeight="1">
      <c r="A216" s="224"/>
      <c r="B216" s="203"/>
      <c r="C216" s="204"/>
      <c r="D216" s="34" t="s">
        <v>90</v>
      </c>
      <c r="E216" s="204"/>
      <c r="F216" s="43">
        <v>0</v>
      </c>
      <c r="G216" s="43">
        <v>0</v>
      </c>
      <c r="H216" s="104">
        <v>0</v>
      </c>
      <c r="I216" s="43">
        <v>0</v>
      </c>
      <c r="J216" s="43">
        <v>0</v>
      </c>
      <c r="K216" s="43">
        <v>0</v>
      </c>
      <c r="L216" s="43">
        <f>L220+L225</f>
        <v>0</v>
      </c>
      <c r="M216" s="204"/>
      <c r="N216" s="201"/>
    </row>
    <row r="217" spans="1:14" ht="50.25" customHeight="1">
      <c r="A217" s="224"/>
      <c r="B217" s="203"/>
      <c r="C217" s="204"/>
      <c r="D217" s="34" t="s">
        <v>82</v>
      </c>
      <c r="E217" s="204"/>
      <c r="F217" s="43">
        <v>0</v>
      </c>
      <c r="G217" s="43">
        <f>H217+I217+J217+K217+L217</f>
        <v>500</v>
      </c>
      <c r="H217" s="104">
        <v>100</v>
      </c>
      <c r="I217" s="43">
        <v>100</v>
      </c>
      <c r="J217" s="43">
        <v>100</v>
      </c>
      <c r="K217" s="43">
        <v>100</v>
      </c>
      <c r="L217" s="43">
        <v>100</v>
      </c>
      <c r="M217" s="204"/>
      <c r="N217" s="201"/>
    </row>
    <row r="218" spans="1:14" ht="88.5" customHeight="1">
      <c r="A218" s="224"/>
      <c r="B218" s="203"/>
      <c r="C218" s="204"/>
      <c r="D218" s="17" t="s">
        <v>29</v>
      </c>
      <c r="E218" s="204"/>
      <c r="F218" s="43">
        <f aca="true" t="shared" si="37" ref="F218:L218">F223+F227</f>
        <v>0</v>
      </c>
      <c r="G218" s="43">
        <f t="shared" si="37"/>
        <v>0</v>
      </c>
      <c r="H218" s="104">
        <f t="shared" si="37"/>
        <v>0</v>
      </c>
      <c r="I218" s="43">
        <f t="shared" si="37"/>
        <v>0</v>
      </c>
      <c r="J218" s="43">
        <f>J223+J227</f>
        <v>0</v>
      </c>
      <c r="K218" s="43">
        <f>K223+K227</f>
        <v>0</v>
      </c>
      <c r="L218" s="43">
        <f t="shared" si="37"/>
        <v>0</v>
      </c>
      <c r="M218" s="204"/>
      <c r="N218" s="201"/>
    </row>
    <row r="219" spans="1:14" ht="51.75" customHeight="1">
      <c r="A219" s="225" t="s">
        <v>133</v>
      </c>
      <c r="B219" s="218" t="s">
        <v>115</v>
      </c>
      <c r="C219" s="204" t="s">
        <v>105</v>
      </c>
      <c r="D219" s="44" t="s">
        <v>24</v>
      </c>
      <c r="E219" s="204" t="s">
        <v>55</v>
      </c>
      <c r="F219" s="49">
        <f aca="true" t="shared" si="38" ref="F219:L219">F220+F221+F222+F223</f>
        <v>660</v>
      </c>
      <c r="G219" s="49">
        <f>H219+I219+J219+K219+L219</f>
        <v>2123.26</v>
      </c>
      <c r="H219" s="140">
        <f t="shared" si="38"/>
        <v>143.26</v>
      </c>
      <c r="I219" s="43">
        <f t="shared" si="38"/>
        <v>660</v>
      </c>
      <c r="J219" s="43">
        <f>J220+J221+J222+J223</f>
        <v>660</v>
      </c>
      <c r="K219" s="43">
        <f>K220+K221+K222+K223</f>
        <v>660</v>
      </c>
      <c r="L219" s="49">
        <f t="shared" si="38"/>
        <v>0</v>
      </c>
      <c r="M219" s="204" t="s">
        <v>26</v>
      </c>
      <c r="N219" s="201" t="s">
        <v>116</v>
      </c>
    </row>
    <row r="220" spans="1:14" ht="76.5" customHeight="1">
      <c r="A220" s="225"/>
      <c r="B220" s="220"/>
      <c r="C220" s="204"/>
      <c r="D220" s="34" t="s">
        <v>90</v>
      </c>
      <c r="E220" s="204"/>
      <c r="F220" s="49"/>
      <c r="G220" s="49"/>
      <c r="H220" s="140"/>
      <c r="I220" s="43"/>
      <c r="J220" s="43"/>
      <c r="K220" s="43"/>
      <c r="L220" s="49"/>
      <c r="M220" s="204"/>
      <c r="N220" s="201"/>
    </row>
    <row r="221" spans="1:14" ht="67.5" customHeight="1">
      <c r="A221" s="225"/>
      <c r="B221" s="220"/>
      <c r="C221" s="204"/>
      <c r="D221" s="34" t="s">
        <v>91</v>
      </c>
      <c r="E221" s="204"/>
      <c r="F221" s="49"/>
      <c r="G221" s="49"/>
      <c r="H221" s="140"/>
      <c r="I221" s="43"/>
      <c r="J221" s="43"/>
      <c r="K221" s="43"/>
      <c r="L221" s="49"/>
      <c r="M221" s="204"/>
      <c r="N221" s="201"/>
    </row>
    <row r="222" spans="1:14" ht="49.5" customHeight="1">
      <c r="A222" s="225"/>
      <c r="B222" s="220"/>
      <c r="C222" s="204"/>
      <c r="D222" s="34" t="s">
        <v>82</v>
      </c>
      <c r="E222" s="204"/>
      <c r="F222" s="49">
        <v>660</v>
      </c>
      <c r="G222" s="49">
        <f>H222+I222+J222+K222+L222</f>
        <v>2123.26</v>
      </c>
      <c r="H222" s="140">
        <f>H226</f>
        <v>143.26</v>
      </c>
      <c r="I222" s="43">
        <f>I226</f>
        <v>660</v>
      </c>
      <c r="J222" s="43">
        <f>J226</f>
        <v>660</v>
      </c>
      <c r="K222" s="43">
        <f>K226</f>
        <v>660</v>
      </c>
      <c r="L222" s="49">
        <f>L226</f>
        <v>0</v>
      </c>
      <c r="M222" s="204"/>
      <c r="N222" s="201"/>
    </row>
    <row r="223" spans="1:14" ht="94.5" customHeight="1">
      <c r="A223" s="225"/>
      <c r="B223" s="221"/>
      <c r="C223" s="204"/>
      <c r="D223" s="17" t="s">
        <v>29</v>
      </c>
      <c r="E223" s="204"/>
      <c r="F223" s="49"/>
      <c r="G223" s="49"/>
      <c r="H223" s="104"/>
      <c r="I223" s="43"/>
      <c r="J223" s="43"/>
      <c r="K223" s="43"/>
      <c r="L223" s="49"/>
      <c r="M223" s="204"/>
      <c r="N223" s="201"/>
    </row>
    <row r="224" spans="1:14" ht="42.75" customHeight="1">
      <c r="A224" s="225" t="s">
        <v>257</v>
      </c>
      <c r="B224" s="203" t="s">
        <v>117</v>
      </c>
      <c r="C224" s="203" t="s">
        <v>105</v>
      </c>
      <c r="D224" s="44" t="s">
        <v>24</v>
      </c>
      <c r="E224" s="204" t="s">
        <v>55</v>
      </c>
      <c r="F224" s="46">
        <f aca="true" t="shared" si="39" ref="F224:L224">F225+F226+F227</f>
        <v>660</v>
      </c>
      <c r="G224" s="46">
        <f t="shared" si="39"/>
        <v>2123.26</v>
      </c>
      <c r="H224" s="128">
        <f t="shared" si="39"/>
        <v>143.26</v>
      </c>
      <c r="I224" s="45">
        <f t="shared" si="39"/>
        <v>660</v>
      </c>
      <c r="J224" s="45">
        <f>J225+J226+J227</f>
        <v>660</v>
      </c>
      <c r="K224" s="45">
        <f>K225+K226+K227</f>
        <v>660</v>
      </c>
      <c r="L224" s="46">
        <f t="shared" si="39"/>
        <v>0</v>
      </c>
      <c r="M224" s="204" t="s">
        <v>26</v>
      </c>
      <c r="N224" s="201" t="s">
        <v>118</v>
      </c>
    </row>
    <row r="225" spans="1:14" ht="75.75" customHeight="1">
      <c r="A225" s="225"/>
      <c r="B225" s="203"/>
      <c r="C225" s="203"/>
      <c r="D225" s="34" t="s">
        <v>90</v>
      </c>
      <c r="E225" s="204"/>
      <c r="F225" s="34"/>
      <c r="G225" s="34">
        <f>H225+I225+J225+K225+L225</f>
        <v>0</v>
      </c>
      <c r="H225" s="106"/>
      <c r="I225" s="45"/>
      <c r="J225" s="45"/>
      <c r="K225" s="45"/>
      <c r="L225" s="34"/>
      <c r="M225" s="204"/>
      <c r="N225" s="201"/>
    </row>
    <row r="226" spans="1:14" ht="54.75" customHeight="1">
      <c r="A226" s="225"/>
      <c r="B226" s="203"/>
      <c r="C226" s="203"/>
      <c r="D226" s="34" t="s">
        <v>82</v>
      </c>
      <c r="E226" s="204"/>
      <c r="F226" s="34">
        <v>660</v>
      </c>
      <c r="G226" s="34">
        <f>H226+I226+J226+K226+L226</f>
        <v>2123.26</v>
      </c>
      <c r="H226" s="129">
        <f>660-383-133.74</f>
        <v>143.26</v>
      </c>
      <c r="I226" s="45">
        <v>660</v>
      </c>
      <c r="J226" s="45">
        <v>660</v>
      </c>
      <c r="K226" s="45">
        <v>660</v>
      </c>
      <c r="L226" s="34"/>
      <c r="M226" s="204"/>
      <c r="N226" s="201"/>
    </row>
    <row r="227" spans="1:14" ht="51" customHeight="1" thickBot="1">
      <c r="A227" s="225"/>
      <c r="B227" s="203"/>
      <c r="C227" s="203"/>
      <c r="D227" s="17" t="s">
        <v>29</v>
      </c>
      <c r="E227" s="204"/>
      <c r="F227" s="34"/>
      <c r="G227" s="34"/>
      <c r="H227" s="106"/>
      <c r="I227" s="45"/>
      <c r="J227" s="45"/>
      <c r="K227" s="45"/>
      <c r="L227" s="34"/>
      <c r="M227" s="204"/>
      <c r="N227" s="201"/>
    </row>
    <row r="228" spans="1:14" ht="38.25" customHeight="1" thickBot="1">
      <c r="A228" s="226" t="s">
        <v>137</v>
      </c>
      <c r="B228" s="218" t="s">
        <v>273</v>
      </c>
      <c r="C228" s="206" t="s">
        <v>105</v>
      </c>
      <c r="D228" s="34" t="s">
        <v>24</v>
      </c>
      <c r="E228" s="201" t="s">
        <v>25</v>
      </c>
      <c r="F228" s="40">
        <f>F229+F230+F231</f>
        <v>368</v>
      </c>
      <c r="G228" s="40">
        <f>G229+G230</f>
        <v>175</v>
      </c>
      <c r="H228" s="103">
        <f>H229+H230</f>
        <v>175</v>
      </c>
      <c r="I228" s="40">
        <f>I229+I230+I231</f>
        <v>0</v>
      </c>
      <c r="J228" s="40">
        <f>J229+J230+J231</f>
        <v>0</v>
      </c>
      <c r="K228" s="40">
        <f>K229+K230+K231</f>
        <v>0</v>
      </c>
      <c r="L228" s="40">
        <f>L229+L230+L231</f>
        <v>0</v>
      </c>
      <c r="M228" s="206" t="s">
        <v>26</v>
      </c>
      <c r="N228" s="218" t="s">
        <v>274</v>
      </c>
    </row>
    <row r="229" spans="1:14" ht="44.25" customHeight="1" thickBot="1">
      <c r="A229" s="226"/>
      <c r="B229" s="218"/>
      <c r="C229" s="206"/>
      <c r="D229" s="34" t="s">
        <v>27</v>
      </c>
      <c r="E229" s="201"/>
      <c r="F229" s="40">
        <v>193</v>
      </c>
      <c r="G229" s="40">
        <f>H229+I229+J229+K229+L229</f>
        <v>0</v>
      </c>
      <c r="H229" s="103">
        <v>0</v>
      </c>
      <c r="I229" s="40">
        <v>0</v>
      </c>
      <c r="J229" s="40">
        <v>0</v>
      </c>
      <c r="K229" s="40">
        <v>0</v>
      </c>
      <c r="L229" s="40"/>
      <c r="M229" s="206"/>
      <c r="N229" s="218"/>
    </row>
    <row r="230" spans="1:14" ht="47.25" customHeight="1" thickBot="1">
      <c r="A230" s="226"/>
      <c r="B230" s="218"/>
      <c r="C230" s="206"/>
      <c r="D230" s="34" t="s">
        <v>82</v>
      </c>
      <c r="E230" s="201"/>
      <c r="F230" s="40">
        <v>175</v>
      </c>
      <c r="G230" s="40">
        <f>H230+I230+J230+K230+L230</f>
        <v>175</v>
      </c>
      <c r="H230" s="103">
        <v>175</v>
      </c>
      <c r="I230" s="40">
        <v>0</v>
      </c>
      <c r="J230" s="40">
        <v>0</v>
      </c>
      <c r="K230" s="40">
        <v>0</v>
      </c>
      <c r="L230" s="40"/>
      <c r="M230" s="206"/>
      <c r="N230" s="218"/>
    </row>
    <row r="231" spans="1:14" ht="215.25" customHeight="1">
      <c r="A231" s="226"/>
      <c r="B231" s="218"/>
      <c r="C231" s="206"/>
      <c r="D231" s="42" t="s">
        <v>29</v>
      </c>
      <c r="E231" s="201"/>
      <c r="F231" s="50"/>
      <c r="G231" s="50"/>
      <c r="H231" s="227" t="s">
        <v>275</v>
      </c>
      <c r="I231" s="228"/>
      <c r="J231" s="228"/>
      <c r="K231" s="229"/>
      <c r="L231" s="50"/>
      <c r="M231" s="206"/>
      <c r="N231" s="218"/>
    </row>
    <row r="232" spans="1:14" ht="51.75" customHeight="1">
      <c r="A232" s="225" t="s">
        <v>320</v>
      </c>
      <c r="B232" s="218" t="s">
        <v>319</v>
      </c>
      <c r="C232" s="204" t="s">
        <v>105</v>
      </c>
      <c r="D232" s="44" t="s">
        <v>24</v>
      </c>
      <c r="E232" s="204" t="s">
        <v>55</v>
      </c>
      <c r="F232" s="46">
        <f aca="true" t="shared" si="40" ref="F232:L232">F233+F234+F235</f>
        <v>201.2</v>
      </c>
      <c r="G232" s="90">
        <f t="shared" si="40"/>
        <v>534.96</v>
      </c>
      <c r="H232" s="128">
        <f t="shared" si="40"/>
        <v>133.74</v>
      </c>
      <c r="I232" s="45">
        <f>I233+I234+I235</f>
        <v>133.74</v>
      </c>
      <c r="J232" s="45">
        <f>J233+J234+J235</f>
        <v>133.74</v>
      </c>
      <c r="K232" s="45">
        <f>K233+K234+K235</f>
        <v>133.74</v>
      </c>
      <c r="L232" s="46">
        <f t="shared" si="40"/>
        <v>0</v>
      </c>
      <c r="M232" s="204" t="s">
        <v>26</v>
      </c>
      <c r="N232" s="201" t="s">
        <v>321</v>
      </c>
    </row>
    <row r="233" spans="1:14" ht="76.5" customHeight="1">
      <c r="A233" s="225"/>
      <c r="B233" s="220"/>
      <c r="C233" s="204"/>
      <c r="D233" s="34" t="s">
        <v>90</v>
      </c>
      <c r="E233" s="204"/>
      <c r="F233" s="34"/>
      <c r="G233" s="34">
        <f>H233+I233+J233+K233+L233</f>
        <v>0</v>
      </c>
      <c r="H233" s="106"/>
      <c r="I233" s="45"/>
      <c r="J233" s="45"/>
      <c r="K233" s="45"/>
      <c r="L233" s="34"/>
      <c r="M233" s="204"/>
      <c r="N233" s="201"/>
    </row>
    <row r="234" spans="1:14" ht="67.5" customHeight="1">
      <c r="A234" s="225"/>
      <c r="B234" s="220"/>
      <c r="C234" s="204"/>
      <c r="D234" s="34" t="s">
        <v>91</v>
      </c>
      <c r="E234" s="204"/>
      <c r="F234" s="34"/>
      <c r="G234" s="34">
        <f>H234+I234+J234+K234+L234</f>
        <v>0</v>
      </c>
      <c r="H234" s="106"/>
      <c r="I234" s="45"/>
      <c r="J234" s="45"/>
      <c r="K234" s="45"/>
      <c r="L234" s="34">
        <v>0</v>
      </c>
      <c r="M234" s="204"/>
      <c r="N234" s="201"/>
    </row>
    <row r="235" spans="1:14" ht="49.5" customHeight="1">
      <c r="A235" s="225"/>
      <c r="B235" s="220"/>
      <c r="C235" s="204"/>
      <c r="D235" s="34" t="s">
        <v>82</v>
      </c>
      <c r="E235" s="204"/>
      <c r="F235" s="34">
        <v>201.2</v>
      </c>
      <c r="G235" s="34">
        <f>H235+I235+J235+K235+L235</f>
        <v>534.96</v>
      </c>
      <c r="H235" s="106">
        <v>133.74</v>
      </c>
      <c r="I235" s="45">
        <v>133.74</v>
      </c>
      <c r="J235" s="45">
        <v>133.74</v>
      </c>
      <c r="K235" s="45">
        <v>133.74</v>
      </c>
      <c r="L235" s="34">
        <v>0</v>
      </c>
      <c r="M235" s="204"/>
      <c r="N235" s="201"/>
    </row>
    <row r="236" spans="1:14" ht="55.5" customHeight="1">
      <c r="A236" s="225"/>
      <c r="B236" s="221"/>
      <c r="C236" s="204"/>
      <c r="D236" s="17" t="s">
        <v>29</v>
      </c>
      <c r="E236" s="204"/>
      <c r="F236" s="49"/>
      <c r="G236" s="49"/>
      <c r="H236" s="104"/>
      <c r="I236" s="43"/>
      <c r="J236" s="43"/>
      <c r="K236" s="43"/>
      <c r="L236" s="49"/>
      <c r="M236" s="204"/>
      <c r="N236" s="201"/>
    </row>
    <row r="237" spans="1:14" ht="51.75" customHeight="1">
      <c r="A237" s="225" t="s">
        <v>322</v>
      </c>
      <c r="B237" s="218" t="s">
        <v>325</v>
      </c>
      <c r="C237" s="204" t="s">
        <v>323</v>
      </c>
      <c r="D237" s="44" t="s">
        <v>24</v>
      </c>
      <c r="E237" s="204" t="s">
        <v>55</v>
      </c>
      <c r="F237" s="46">
        <f aca="true" t="shared" si="41" ref="F237:L237">F238+F239+F240</f>
        <v>0</v>
      </c>
      <c r="G237" s="90">
        <f t="shared" si="41"/>
        <v>1500</v>
      </c>
      <c r="H237" s="128">
        <f t="shared" si="41"/>
        <v>1500</v>
      </c>
      <c r="I237" s="45">
        <f t="shared" si="41"/>
        <v>0</v>
      </c>
      <c r="J237" s="45">
        <f>J238+J239+J240</f>
        <v>0</v>
      </c>
      <c r="K237" s="45">
        <f>K238+K239+K240</f>
        <v>0</v>
      </c>
      <c r="L237" s="46">
        <f t="shared" si="41"/>
        <v>0</v>
      </c>
      <c r="M237" s="204" t="s">
        <v>26</v>
      </c>
      <c r="N237" s="201" t="s">
        <v>324</v>
      </c>
    </row>
    <row r="238" spans="1:14" ht="76.5" customHeight="1">
      <c r="A238" s="225"/>
      <c r="B238" s="220"/>
      <c r="C238" s="204"/>
      <c r="D238" s="34" t="s">
        <v>90</v>
      </c>
      <c r="E238" s="204"/>
      <c r="F238" s="34"/>
      <c r="G238" s="137">
        <f>H238+I238+J238+K238+L238</f>
        <v>1500</v>
      </c>
      <c r="H238" s="129">
        <v>1500</v>
      </c>
      <c r="I238" s="45">
        <v>0</v>
      </c>
      <c r="J238" s="45">
        <v>0</v>
      </c>
      <c r="K238" s="45">
        <v>0</v>
      </c>
      <c r="L238" s="137">
        <v>0</v>
      </c>
      <c r="M238" s="204"/>
      <c r="N238" s="201"/>
    </row>
    <row r="239" spans="1:14" ht="67.5" customHeight="1">
      <c r="A239" s="225"/>
      <c r="B239" s="220"/>
      <c r="C239" s="204"/>
      <c r="D239" s="34" t="s">
        <v>91</v>
      </c>
      <c r="E239" s="204"/>
      <c r="F239" s="34">
        <v>0</v>
      </c>
      <c r="G239" s="34">
        <v>0</v>
      </c>
      <c r="H239" s="106">
        <v>0</v>
      </c>
      <c r="I239" s="45">
        <v>0</v>
      </c>
      <c r="J239" s="45">
        <v>0</v>
      </c>
      <c r="K239" s="45">
        <v>0</v>
      </c>
      <c r="L239" s="34">
        <v>0</v>
      </c>
      <c r="M239" s="204"/>
      <c r="N239" s="201"/>
    </row>
    <row r="240" spans="1:14" ht="49.5" customHeight="1">
      <c r="A240" s="225"/>
      <c r="B240" s="220"/>
      <c r="C240" s="204"/>
      <c r="D240" s="34" t="s">
        <v>82</v>
      </c>
      <c r="E240" s="204"/>
      <c r="F240" s="34"/>
      <c r="G240" s="34"/>
      <c r="H240" s="106"/>
      <c r="I240" s="45"/>
      <c r="J240" s="45"/>
      <c r="K240" s="45"/>
      <c r="L240" s="34"/>
      <c r="M240" s="204"/>
      <c r="N240" s="201"/>
    </row>
    <row r="241" spans="1:14" ht="51.75" customHeight="1">
      <c r="A241" s="225"/>
      <c r="B241" s="221"/>
      <c r="C241" s="204"/>
      <c r="D241" s="17" t="s">
        <v>29</v>
      </c>
      <c r="E241" s="204"/>
      <c r="F241" s="49"/>
      <c r="G241" s="49"/>
      <c r="H241" s="104"/>
      <c r="I241" s="43"/>
      <c r="J241" s="43"/>
      <c r="K241" s="43"/>
      <c r="L241" s="49"/>
      <c r="M241" s="204"/>
      <c r="N241" s="201"/>
    </row>
    <row r="242" spans="1:14" ht="51.75" customHeight="1">
      <c r="A242" s="225" t="s">
        <v>336</v>
      </c>
      <c r="B242" s="218" t="s">
        <v>337</v>
      </c>
      <c r="C242" s="204" t="s">
        <v>323</v>
      </c>
      <c r="D242" s="44" t="s">
        <v>24</v>
      </c>
      <c r="E242" s="204" t="s">
        <v>55</v>
      </c>
      <c r="F242" s="46">
        <f aca="true" t="shared" si="42" ref="F242:L242">F243+F244+F245</f>
        <v>0</v>
      </c>
      <c r="G242" s="90">
        <f t="shared" si="42"/>
        <v>4457.8</v>
      </c>
      <c r="H242" s="128">
        <f t="shared" si="42"/>
        <v>4591.6</v>
      </c>
      <c r="I242" s="45">
        <f t="shared" si="42"/>
        <v>0</v>
      </c>
      <c r="J242" s="45">
        <f>J243+J244+J245</f>
        <v>0</v>
      </c>
      <c r="K242" s="45">
        <f>K243+K244+K245</f>
        <v>0</v>
      </c>
      <c r="L242" s="46">
        <f t="shared" si="42"/>
        <v>0</v>
      </c>
      <c r="M242" s="204" t="s">
        <v>26</v>
      </c>
      <c r="N242" s="201" t="s">
        <v>321</v>
      </c>
    </row>
    <row r="243" spans="1:14" ht="76.5" customHeight="1">
      <c r="A243" s="225"/>
      <c r="B243" s="220"/>
      <c r="C243" s="204"/>
      <c r="D243" s="34" t="s">
        <v>90</v>
      </c>
      <c r="E243" s="204"/>
      <c r="F243" s="34"/>
      <c r="G243" s="137">
        <f>H243+I243+J243+K243+L243</f>
        <v>1337.4</v>
      </c>
      <c r="H243" s="129">
        <v>1337.4</v>
      </c>
      <c r="I243" s="45">
        <v>0</v>
      </c>
      <c r="J243" s="45">
        <v>0</v>
      </c>
      <c r="K243" s="45">
        <v>0</v>
      </c>
      <c r="L243" s="137">
        <v>0</v>
      </c>
      <c r="M243" s="204"/>
      <c r="N243" s="201"/>
    </row>
    <row r="244" spans="1:14" ht="67.5" customHeight="1">
      <c r="A244" s="225"/>
      <c r="B244" s="220"/>
      <c r="C244" s="204"/>
      <c r="D244" s="34" t="s">
        <v>91</v>
      </c>
      <c r="E244" s="204"/>
      <c r="F244" s="34">
        <v>0</v>
      </c>
      <c r="G244" s="137">
        <f>H244+I244+J244+K244+L244</f>
        <v>3120.4</v>
      </c>
      <c r="H244" s="106">
        <v>3120.4</v>
      </c>
      <c r="I244" s="45">
        <v>0</v>
      </c>
      <c r="J244" s="45">
        <v>0</v>
      </c>
      <c r="K244" s="45">
        <v>0</v>
      </c>
      <c r="L244" s="34">
        <v>0</v>
      </c>
      <c r="M244" s="204"/>
      <c r="N244" s="201"/>
    </row>
    <row r="245" spans="1:14" ht="49.5" customHeight="1">
      <c r="A245" s="225"/>
      <c r="B245" s="220"/>
      <c r="C245" s="204"/>
      <c r="D245" s="34" t="s">
        <v>82</v>
      </c>
      <c r="E245" s="204"/>
      <c r="F245" s="34"/>
      <c r="G245" s="34"/>
      <c r="H245" s="106">
        <v>133.8</v>
      </c>
      <c r="I245" s="45"/>
      <c r="J245" s="45"/>
      <c r="K245" s="45"/>
      <c r="L245" s="34"/>
      <c r="M245" s="204"/>
      <c r="N245" s="201"/>
    </row>
    <row r="246" spans="1:14" ht="53.25" customHeight="1">
      <c r="A246" s="225"/>
      <c r="B246" s="221"/>
      <c r="C246" s="204"/>
      <c r="D246" s="17" t="s">
        <v>29</v>
      </c>
      <c r="E246" s="204"/>
      <c r="F246" s="49"/>
      <c r="G246" s="49"/>
      <c r="H246" s="104"/>
      <c r="I246" s="43"/>
      <c r="J246" s="43"/>
      <c r="K246" s="43"/>
      <c r="L246" s="49"/>
      <c r="M246" s="204"/>
      <c r="N246" s="201"/>
    </row>
    <row r="247" spans="1:14" ht="51.75" customHeight="1">
      <c r="A247" s="225" t="s">
        <v>339</v>
      </c>
      <c r="B247" s="218" t="s">
        <v>338</v>
      </c>
      <c r="C247" s="204" t="s">
        <v>323</v>
      </c>
      <c r="D247" s="44" t="s">
        <v>24</v>
      </c>
      <c r="E247" s="204" t="s">
        <v>55</v>
      </c>
      <c r="F247" s="46">
        <f aca="true" t="shared" si="43" ref="F247:L247">F248+F249+F250</f>
        <v>0</v>
      </c>
      <c r="G247" s="90">
        <f t="shared" si="43"/>
        <v>300</v>
      </c>
      <c r="H247" s="128">
        <f t="shared" si="43"/>
        <v>300</v>
      </c>
      <c r="I247" s="45">
        <f t="shared" si="43"/>
        <v>0</v>
      </c>
      <c r="J247" s="45">
        <f>J248+J249+J250</f>
        <v>0</v>
      </c>
      <c r="K247" s="45">
        <f>K248+K249+K250</f>
        <v>0</v>
      </c>
      <c r="L247" s="46">
        <f t="shared" si="43"/>
        <v>0</v>
      </c>
      <c r="M247" s="204" t="s">
        <v>26</v>
      </c>
      <c r="N247" s="201" t="s">
        <v>324</v>
      </c>
    </row>
    <row r="248" spans="1:14" ht="76.5" customHeight="1">
      <c r="A248" s="225"/>
      <c r="B248" s="220"/>
      <c r="C248" s="204"/>
      <c r="D248" s="34" t="s">
        <v>90</v>
      </c>
      <c r="E248" s="204"/>
      <c r="F248" s="34"/>
      <c r="G248" s="137">
        <f>H248+I248+J248+K248+L248</f>
        <v>0</v>
      </c>
      <c r="H248" s="129"/>
      <c r="I248" s="45">
        <v>0</v>
      </c>
      <c r="J248" s="45">
        <v>0</v>
      </c>
      <c r="K248" s="45">
        <v>0</v>
      </c>
      <c r="L248" s="137">
        <v>0</v>
      </c>
      <c r="M248" s="204"/>
      <c r="N248" s="201"/>
    </row>
    <row r="249" spans="1:14" ht="67.5" customHeight="1">
      <c r="A249" s="225"/>
      <c r="B249" s="220"/>
      <c r="C249" s="204"/>
      <c r="D249" s="34" t="s">
        <v>91</v>
      </c>
      <c r="E249" s="204"/>
      <c r="F249" s="34">
        <v>0</v>
      </c>
      <c r="G249" s="137">
        <f>H249+I249+J249+K249+L249</f>
        <v>0</v>
      </c>
      <c r="H249" s="106">
        <v>0</v>
      </c>
      <c r="I249" s="45">
        <v>0</v>
      </c>
      <c r="J249" s="45">
        <v>0</v>
      </c>
      <c r="K249" s="45">
        <v>0</v>
      </c>
      <c r="L249" s="34">
        <v>0</v>
      </c>
      <c r="M249" s="204"/>
      <c r="N249" s="201"/>
    </row>
    <row r="250" spans="1:14" ht="49.5" customHeight="1">
      <c r="A250" s="225"/>
      <c r="B250" s="220"/>
      <c r="C250" s="204"/>
      <c r="D250" s="34" t="s">
        <v>82</v>
      </c>
      <c r="E250" s="204"/>
      <c r="F250" s="34"/>
      <c r="G250" s="137">
        <f>H250+I250+J250+K250+L250</f>
        <v>300</v>
      </c>
      <c r="H250" s="129">
        <v>300</v>
      </c>
      <c r="I250" s="45">
        <v>0</v>
      </c>
      <c r="J250" s="45">
        <v>0</v>
      </c>
      <c r="K250" s="45">
        <v>0</v>
      </c>
      <c r="L250" s="46">
        <v>0</v>
      </c>
      <c r="M250" s="204"/>
      <c r="N250" s="201"/>
    </row>
    <row r="251" spans="1:14" ht="53.25" customHeight="1">
      <c r="A251" s="225"/>
      <c r="B251" s="221"/>
      <c r="C251" s="204"/>
      <c r="D251" s="17" t="s">
        <v>29</v>
      </c>
      <c r="E251" s="204"/>
      <c r="F251" s="49"/>
      <c r="G251" s="49"/>
      <c r="H251" s="104"/>
      <c r="I251" s="43"/>
      <c r="J251" s="43"/>
      <c r="K251" s="43"/>
      <c r="L251" s="49"/>
      <c r="M251" s="204"/>
      <c r="N251" s="201"/>
    </row>
    <row r="252" spans="1:14" ht="51.75" customHeight="1">
      <c r="A252" s="225" t="s">
        <v>345</v>
      </c>
      <c r="B252" s="218" t="s">
        <v>344</v>
      </c>
      <c r="C252" s="203" t="s">
        <v>124</v>
      </c>
      <c r="D252" s="44" t="s">
        <v>24</v>
      </c>
      <c r="E252" s="204" t="s">
        <v>55</v>
      </c>
      <c r="F252" s="46">
        <f aca="true" t="shared" si="44" ref="F252:L252">F253+F254+F255</f>
        <v>0</v>
      </c>
      <c r="G252" s="90">
        <f t="shared" si="44"/>
        <v>650</v>
      </c>
      <c r="H252" s="128">
        <f t="shared" si="44"/>
        <v>650</v>
      </c>
      <c r="I252" s="45">
        <f t="shared" si="44"/>
        <v>0</v>
      </c>
      <c r="J252" s="45">
        <f>J253+J254+J255</f>
        <v>0</v>
      </c>
      <c r="K252" s="45">
        <f>K253+K254+K255</f>
        <v>0</v>
      </c>
      <c r="L252" s="46">
        <f t="shared" si="44"/>
        <v>0</v>
      </c>
      <c r="M252" s="204" t="s">
        <v>26</v>
      </c>
      <c r="N252" s="201" t="s">
        <v>346</v>
      </c>
    </row>
    <row r="253" spans="1:14" ht="69" customHeight="1">
      <c r="A253" s="225"/>
      <c r="B253" s="220"/>
      <c r="C253" s="203"/>
      <c r="D253" s="34" t="s">
        <v>90</v>
      </c>
      <c r="E253" s="204"/>
      <c r="F253" s="34"/>
      <c r="G253" s="137">
        <f>H253+I253+J253+K253+L253</f>
        <v>0</v>
      </c>
      <c r="H253" s="129"/>
      <c r="I253" s="45">
        <v>0</v>
      </c>
      <c r="J253" s="45">
        <v>0</v>
      </c>
      <c r="K253" s="45">
        <v>0</v>
      </c>
      <c r="L253" s="137">
        <v>0</v>
      </c>
      <c r="M253" s="204"/>
      <c r="N253" s="201"/>
    </row>
    <row r="254" spans="1:14" ht="67.5" customHeight="1">
      <c r="A254" s="225"/>
      <c r="B254" s="220"/>
      <c r="C254" s="203"/>
      <c r="D254" s="34" t="s">
        <v>91</v>
      </c>
      <c r="E254" s="204"/>
      <c r="F254" s="34">
        <v>0</v>
      </c>
      <c r="G254" s="137">
        <f>H254+I254+J254+K254+L254</f>
        <v>0</v>
      </c>
      <c r="H254" s="106">
        <v>0</v>
      </c>
      <c r="I254" s="45">
        <v>0</v>
      </c>
      <c r="J254" s="45">
        <v>0</v>
      </c>
      <c r="K254" s="45">
        <v>0</v>
      </c>
      <c r="L254" s="34">
        <v>0</v>
      </c>
      <c r="M254" s="204"/>
      <c r="N254" s="201"/>
    </row>
    <row r="255" spans="1:14" ht="49.5" customHeight="1">
      <c r="A255" s="225"/>
      <c r="B255" s="220"/>
      <c r="C255" s="203"/>
      <c r="D255" s="34" t="s">
        <v>82</v>
      </c>
      <c r="E255" s="204"/>
      <c r="F255" s="34"/>
      <c r="G255" s="137">
        <f>H255+I255+J255+K255+L255</f>
        <v>650</v>
      </c>
      <c r="H255" s="129">
        <f>413+237</f>
        <v>650</v>
      </c>
      <c r="I255" s="45">
        <v>0</v>
      </c>
      <c r="J255" s="45">
        <v>0</v>
      </c>
      <c r="K255" s="45">
        <v>0</v>
      </c>
      <c r="L255" s="46">
        <v>0</v>
      </c>
      <c r="M255" s="204"/>
      <c r="N255" s="201"/>
    </row>
    <row r="256" spans="1:14" ht="48" customHeight="1">
      <c r="A256" s="225"/>
      <c r="B256" s="221"/>
      <c r="C256" s="203"/>
      <c r="D256" s="17" t="s">
        <v>29</v>
      </c>
      <c r="E256" s="204"/>
      <c r="F256" s="49"/>
      <c r="G256" s="49"/>
      <c r="H256" s="104"/>
      <c r="I256" s="43"/>
      <c r="J256" s="43"/>
      <c r="K256" s="43"/>
      <c r="L256" s="49"/>
      <c r="M256" s="204"/>
      <c r="N256" s="201"/>
    </row>
    <row r="257" spans="1:14" ht="42.75" customHeight="1">
      <c r="A257" s="222" t="s">
        <v>349</v>
      </c>
      <c r="B257" s="218" t="s">
        <v>347</v>
      </c>
      <c r="C257" s="203" t="s">
        <v>135</v>
      </c>
      <c r="D257" s="42" t="s">
        <v>34</v>
      </c>
      <c r="E257" s="201" t="s">
        <v>55</v>
      </c>
      <c r="F257" s="34"/>
      <c r="G257" s="34">
        <f>H257+I257+J257+K257+L257</f>
        <v>210.8</v>
      </c>
      <c r="H257" s="106">
        <f>H258+H259+H260+H261</f>
        <v>210.8</v>
      </c>
      <c r="I257" s="45">
        <f>I258+I259+I260+I261</f>
        <v>0</v>
      </c>
      <c r="J257" s="45">
        <f>J258+J259+J260+J261</f>
        <v>0</v>
      </c>
      <c r="K257" s="45">
        <f>K258+K259+K260+K261</f>
        <v>0</v>
      </c>
      <c r="L257" s="34">
        <f>L258+L259+L260+L261</f>
        <v>0</v>
      </c>
      <c r="M257" s="204" t="s">
        <v>26</v>
      </c>
      <c r="N257" s="218" t="s">
        <v>348</v>
      </c>
    </row>
    <row r="258" spans="1:14" ht="72.75" customHeight="1">
      <c r="A258" s="222"/>
      <c r="B258" s="220"/>
      <c r="C258" s="202"/>
      <c r="D258" s="34" t="s">
        <v>27</v>
      </c>
      <c r="E258" s="201"/>
      <c r="F258" s="34"/>
      <c r="G258" s="34"/>
      <c r="H258" s="106"/>
      <c r="I258" s="45"/>
      <c r="J258" s="45"/>
      <c r="K258" s="45"/>
      <c r="L258" s="34"/>
      <c r="M258" s="204"/>
      <c r="N258" s="220"/>
    </row>
    <row r="259" spans="1:14" ht="72.75" customHeight="1">
      <c r="A259" s="222"/>
      <c r="B259" s="220"/>
      <c r="C259" s="202"/>
      <c r="D259" s="34" t="s">
        <v>91</v>
      </c>
      <c r="E259" s="201"/>
      <c r="F259" s="34"/>
      <c r="G259" s="34"/>
      <c r="H259" s="106"/>
      <c r="I259" s="45"/>
      <c r="J259" s="45"/>
      <c r="K259" s="45"/>
      <c r="L259" s="34"/>
      <c r="M259" s="204"/>
      <c r="N259" s="220"/>
    </row>
    <row r="260" spans="1:14" ht="50.25" customHeight="1">
      <c r="A260" s="222"/>
      <c r="B260" s="220"/>
      <c r="C260" s="202"/>
      <c r="D260" s="34" t="s">
        <v>82</v>
      </c>
      <c r="E260" s="201"/>
      <c r="F260" s="34"/>
      <c r="G260" s="34">
        <f>H260+I260+J260+K260+L260</f>
        <v>210.8</v>
      </c>
      <c r="H260" s="106">
        <v>210.8</v>
      </c>
      <c r="I260" s="45"/>
      <c r="J260" s="45"/>
      <c r="K260" s="45"/>
      <c r="L260" s="34"/>
      <c r="M260" s="204"/>
      <c r="N260" s="220"/>
    </row>
    <row r="261" spans="1:14" ht="53.25" customHeight="1">
      <c r="A261" s="222"/>
      <c r="B261" s="221"/>
      <c r="C261" s="202"/>
      <c r="D261" s="42" t="s">
        <v>29</v>
      </c>
      <c r="E261" s="201"/>
      <c r="F261" s="34"/>
      <c r="G261" s="34"/>
      <c r="H261" s="106"/>
      <c r="I261" s="45"/>
      <c r="J261" s="45"/>
      <c r="K261" s="45"/>
      <c r="L261" s="34"/>
      <c r="M261" s="204"/>
      <c r="N261" s="221"/>
    </row>
    <row r="262" spans="1:14" ht="42.75" customHeight="1">
      <c r="A262" s="222" t="s">
        <v>350</v>
      </c>
      <c r="B262" s="218" t="s">
        <v>351</v>
      </c>
      <c r="C262" s="203" t="s">
        <v>135</v>
      </c>
      <c r="D262" s="42" t="s">
        <v>34</v>
      </c>
      <c r="E262" s="201" t="s">
        <v>55</v>
      </c>
      <c r="F262" s="34"/>
      <c r="G262" s="34"/>
      <c r="H262" s="106"/>
      <c r="I262" s="45">
        <f>I265</f>
        <v>27000</v>
      </c>
      <c r="J262" s="45">
        <f>J263+J264+J265+J266</f>
        <v>0</v>
      </c>
      <c r="K262" s="45">
        <f>K263+K264+K265+K266</f>
        <v>0</v>
      </c>
      <c r="L262" s="34">
        <f>L263+L264+L265+L266</f>
        <v>0</v>
      </c>
      <c r="M262" s="204" t="s">
        <v>26</v>
      </c>
      <c r="N262" s="218" t="s">
        <v>352</v>
      </c>
    </row>
    <row r="263" spans="1:14" ht="72.75" customHeight="1">
      <c r="A263" s="222"/>
      <c r="B263" s="220"/>
      <c r="C263" s="202"/>
      <c r="D263" s="34" t="s">
        <v>27</v>
      </c>
      <c r="E263" s="201"/>
      <c r="F263" s="34"/>
      <c r="G263" s="34"/>
      <c r="H263" s="106"/>
      <c r="I263" s="45"/>
      <c r="J263" s="45"/>
      <c r="K263" s="45"/>
      <c r="L263" s="34"/>
      <c r="M263" s="204"/>
      <c r="N263" s="220"/>
    </row>
    <row r="264" spans="1:14" ht="72.75" customHeight="1">
      <c r="A264" s="222"/>
      <c r="B264" s="220"/>
      <c r="C264" s="202"/>
      <c r="D264" s="34" t="s">
        <v>91</v>
      </c>
      <c r="E264" s="201"/>
      <c r="F264" s="34"/>
      <c r="G264" s="34"/>
      <c r="H264" s="106"/>
      <c r="I264" s="45"/>
      <c r="J264" s="45"/>
      <c r="K264" s="45"/>
      <c r="L264" s="34"/>
      <c r="M264" s="204"/>
      <c r="N264" s="220"/>
    </row>
    <row r="265" spans="1:14" ht="50.25" customHeight="1">
      <c r="A265" s="222"/>
      <c r="B265" s="220"/>
      <c r="C265" s="202"/>
      <c r="D265" s="34" t="s">
        <v>82</v>
      </c>
      <c r="E265" s="201"/>
      <c r="F265" s="34"/>
      <c r="G265" s="34"/>
      <c r="H265" s="106"/>
      <c r="I265" s="45">
        <v>27000</v>
      </c>
      <c r="J265" s="45"/>
      <c r="K265" s="45"/>
      <c r="L265" s="34"/>
      <c r="M265" s="204"/>
      <c r="N265" s="220"/>
    </row>
    <row r="266" spans="1:14" ht="53.25" customHeight="1">
      <c r="A266" s="222"/>
      <c r="B266" s="221"/>
      <c r="C266" s="202"/>
      <c r="D266" s="42" t="s">
        <v>29</v>
      </c>
      <c r="E266" s="201"/>
      <c r="F266" s="34"/>
      <c r="G266" s="34"/>
      <c r="H266" s="106"/>
      <c r="I266" s="45"/>
      <c r="J266" s="45"/>
      <c r="K266" s="45"/>
      <c r="L266" s="34"/>
      <c r="M266" s="204"/>
      <c r="N266" s="221"/>
    </row>
    <row r="267" spans="1:14" ht="34.5" customHeight="1">
      <c r="A267" s="230" t="s">
        <v>83</v>
      </c>
      <c r="B267" s="214" t="s">
        <v>276</v>
      </c>
      <c r="C267" s="204" t="s">
        <v>120</v>
      </c>
      <c r="D267" s="34" t="s">
        <v>24</v>
      </c>
      <c r="E267" s="201" t="s">
        <v>55</v>
      </c>
      <c r="F267" s="34">
        <f aca="true" t="shared" si="45" ref="F267:L267">F268+F269+F270+F271</f>
        <v>3212</v>
      </c>
      <c r="G267" s="34">
        <f t="shared" si="45"/>
        <v>19159</v>
      </c>
      <c r="H267" s="106">
        <f>H268+H269+H270+H271</f>
        <v>3172</v>
      </c>
      <c r="I267" s="45">
        <f t="shared" si="45"/>
        <v>3425</v>
      </c>
      <c r="J267" s="45">
        <f>J268+J269+J270+J271</f>
        <v>3425</v>
      </c>
      <c r="K267" s="45">
        <f>K268+K269+K270+K271</f>
        <v>3425</v>
      </c>
      <c r="L267" s="34">
        <f t="shared" si="45"/>
        <v>5712</v>
      </c>
      <c r="M267" s="206" t="s">
        <v>26</v>
      </c>
      <c r="N267" s="218" t="s">
        <v>121</v>
      </c>
    </row>
    <row r="268" spans="1:14" ht="45" customHeight="1">
      <c r="A268" s="230"/>
      <c r="B268" s="215"/>
      <c r="C268" s="204"/>
      <c r="D268" s="34" t="s">
        <v>27</v>
      </c>
      <c r="E268" s="201"/>
      <c r="F268" s="34">
        <f aca="true" t="shared" si="46" ref="F268:L269">F273+F278+F283+F288</f>
        <v>0</v>
      </c>
      <c r="G268" s="34">
        <f t="shared" si="46"/>
        <v>0</v>
      </c>
      <c r="H268" s="106">
        <f t="shared" si="46"/>
        <v>0</v>
      </c>
      <c r="I268" s="45">
        <f t="shared" si="46"/>
        <v>0</v>
      </c>
      <c r="J268" s="45">
        <f>J273+J278+J283+J288</f>
        <v>0</v>
      </c>
      <c r="K268" s="45">
        <f>K273+K278+K283+K288</f>
        <v>0</v>
      </c>
      <c r="L268" s="34">
        <f t="shared" si="46"/>
        <v>0</v>
      </c>
      <c r="M268" s="206"/>
      <c r="N268" s="220"/>
    </row>
    <row r="269" spans="1:14" ht="73.5" customHeight="1">
      <c r="A269" s="230"/>
      <c r="B269" s="215"/>
      <c r="C269" s="204"/>
      <c r="D269" s="34" t="s">
        <v>91</v>
      </c>
      <c r="E269" s="201"/>
      <c r="F269" s="34">
        <f t="shared" si="46"/>
        <v>0</v>
      </c>
      <c r="G269" s="34">
        <f t="shared" si="46"/>
        <v>0</v>
      </c>
      <c r="H269" s="106">
        <f t="shared" si="46"/>
        <v>0</v>
      </c>
      <c r="I269" s="45">
        <f t="shared" si="46"/>
        <v>0</v>
      </c>
      <c r="J269" s="45">
        <f>J274+J279+J284+J289</f>
        <v>0</v>
      </c>
      <c r="K269" s="45">
        <f>K274+K279+K284+K289</f>
        <v>0</v>
      </c>
      <c r="L269" s="34">
        <f t="shared" si="46"/>
        <v>0</v>
      </c>
      <c r="M269" s="206"/>
      <c r="N269" s="220"/>
    </row>
    <row r="270" spans="1:14" ht="52.5" customHeight="1">
      <c r="A270" s="230"/>
      <c r="B270" s="215"/>
      <c r="C270" s="204"/>
      <c r="D270" s="34" t="s">
        <v>82</v>
      </c>
      <c r="E270" s="201"/>
      <c r="F270" s="34">
        <f>F275+F280+F285+F290+F295+F300+F305</f>
        <v>3212</v>
      </c>
      <c r="G270" s="34">
        <f>G275+G280+G285+G290+G295+G300+G305</f>
        <v>19159</v>
      </c>
      <c r="H270" s="106">
        <f>H275+H280+H285+H290+H305+H300</f>
        <v>3172</v>
      </c>
      <c r="I270" s="45">
        <f>I275+I280+I285+I290+I305+I300</f>
        <v>3425</v>
      </c>
      <c r="J270" s="45">
        <f>J275+J280+J285+J290+J305+J300</f>
        <v>3425</v>
      </c>
      <c r="K270" s="45">
        <f>K275+K280+K285+K290+K305+K300</f>
        <v>3425</v>
      </c>
      <c r="L270" s="34">
        <v>5712</v>
      </c>
      <c r="M270" s="206"/>
      <c r="N270" s="220"/>
    </row>
    <row r="271" spans="1:14" ht="30" customHeight="1">
      <c r="A271" s="230"/>
      <c r="B271" s="216"/>
      <c r="C271" s="204"/>
      <c r="D271" s="42" t="s">
        <v>29</v>
      </c>
      <c r="E271" s="201"/>
      <c r="F271" s="34">
        <f aca="true" t="shared" si="47" ref="F271:L271">F276+F281+F286+F291</f>
        <v>0</v>
      </c>
      <c r="G271" s="34">
        <f t="shared" si="47"/>
        <v>0</v>
      </c>
      <c r="H271" s="106">
        <f t="shared" si="47"/>
        <v>0</v>
      </c>
      <c r="I271" s="45">
        <f t="shared" si="47"/>
        <v>0</v>
      </c>
      <c r="J271" s="45">
        <f>J276+J281+J286+J291</f>
        <v>0</v>
      </c>
      <c r="K271" s="45">
        <f>K276+K281+K286+K291</f>
        <v>0</v>
      </c>
      <c r="L271" s="34">
        <f t="shared" si="47"/>
        <v>0</v>
      </c>
      <c r="M271" s="206"/>
      <c r="N271" s="221"/>
    </row>
    <row r="272" spans="1:14" ht="42" customHeight="1">
      <c r="A272" s="225" t="s">
        <v>142</v>
      </c>
      <c r="B272" s="218" t="s">
        <v>123</v>
      </c>
      <c r="C272" s="203" t="s">
        <v>124</v>
      </c>
      <c r="D272" s="34" t="s">
        <v>24</v>
      </c>
      <c r="E272" s="201" t="s">
        <v>55</v>
      </c>
      <c r="F272" s="40">
        <f aca="true" t="shared" si="48" ref="F272:L272">F273+F274+F275+F276</f>
        <v>700</v>
      </c>
      <c r="G272" s="40">
        <f>G273+G274+G275+G276</f>
        <v>5600</v>
      </c>
      <c r="H272" s="103">
        <f t="shared" si="48"/>
        <v>700</v>
      </c>
      <c r="I272" s="40">
        <f t="shared" si="48"/>
        <v>700</v>
      </c>
      <c r="J272" s="40">
        <f>J273+J274+J275+J276</f>
        <v>700</v>
      </c>
      <c r="K272" s="40">
        <f>K273+K274+K275+K276</f>
        <v>700</v>
      </c>
      <c r="L272" s="40">
        <f t="shared" si="48"/>
        <v>2800</v>
      </c>
      <c r="M272" s="204" t="s">
        <v>26</v>
      </c>
      <c r="N272" s="201" t="s">
        <v>125</v>
      </c>
    </row>
    <row r="273" spans="1:14" ht="70.5" customHeight="1">
      <c r="A273" s="225"/>
      <c r="B273" s="220"/>
      <c r="C273" s="203"/>
      <c r="D273" s="34" t="s">
        <v>27</v>
      </c>
      <c r="E273" s="201"/>
      <c r="F273" s="34"/>
      <c r="G273" s="34"/>
      <c r="H273" s="106"/>
      <c r="I273" s="45"/>
      <c r="J273" s="45"/>
      <c r="K273" s="45"/>
      <c r="L273" s="34"/>
      <c r="M273" s="204"/>
      <c r="N273" s="201"/>
    </row>
    <row r="274" spans="1:14" ht="72" customHeight="1">
      <c r="A274" s="225"/>
      <c r="B274" s="220"/>
      <c r="C274" s="203"/>
      <c r="D274" s="34" t="s">
        <v>91</v>
      </c>
      <c r="E274" s="201"/>
      <c r="F274" s="34"/>
      <c r="G274" s="34"/>
      <c r="H274" s="106"/>
      <c r="I274" s="45"/>
      <c r="J274" s="45"/>
      <c r="K274" s="45"/>
      <c r="L274" s="34"/>
      <c r="M274" s="204"/>
      <c r="N274" s="201"/>
    </row>
    <row r="275" spans="1:14" ht="45.75" customHeight="1">
      <c r="A275" s="225"/>
      <c r="B275" s="220"/>
      <c r="C275" s="203"/>
      <c r="D275" s="34" t="s">
        <v>82</v>
      </c>
      <c r="E275" s="201"/>
      <c r="F275" s="34">
        <v>700</v>
      </c>
      <c r="G275" s="34">
        <f>H275+I275+J275+K275+L275</f>
        <v>5600</v>
      </c>
      <c r="H275" s="106">
        <v>700</v>
      </c>
      <c r="I275" s="45">
        <v>700</v>
      </c>
      <c r="J275" s="45">
        <v>700</v>
      </c>
      <c r="K275" s="45">
        <v>700</v>
      </c>
      <c r="L275" s="34">
        <v>2800</v>
      </c>
      <c r="M275" s="204"/>
      <c r="N275" s="201"/>
    </row>
    <row r="276" spans="1:14" ht="49.5" customHeight="1">
      <c r="A276" s="225"/>
      <c r="B276" s="221"/>
      <c r="C276" s="203"/>
      <c r="D276" s="42" t="s">
        <v>29</v>
      </c>
      <c r="E276" s="201"/>
      <c r="F276" s="34"/>
      <c r="G276" s="34"/>
      <c r="H276" s="106"/>
      <c r="I276" s="45"/>
      <c r="J276" s="45"/>
      <c r="K276" s="45"/>
      <c r="L276" s="34"/>
      <c r="M276" s="204"/>
      <c r="N276" s="201"/>
    </row>
    <row r="277" spans="1:14" ht="47.25" customHeight="1">
      <c r="A277" s="225" t="s">
        <v>258</v>
      </c>
      <c r="B277" s="218" t="s">
        <v>127</v>
      </c>
      <c r="C277" s="203" t="s">
        <v>128</v>
      </c>
      <c r="D277" s="34" t="s">
        <v>24</v>
      </c>
      <c r="E277" s="201" t="s">
        <v>55</v>
      </c>
      <c r="F277" s="40">
        <f aca="true" t="shared" si="49" ref="F277:L277">F278+F279+F280+F281</f>
        <v>800</v>
      </c>
      <c r="G277" s="40">
        <f t="shared" si="49"/>
        <v>4000</v>
      </c>
      <c r="H277" s="103">
        <f t="shared" si="49"/>
        <v>800</v>
      </c>
      <c r="I277" s="40">
        <f t="shared" si="49"/>
        <v>800</v>
      </c>
      <c r="J277" s="40">
        <f>J278+J279+J280+J281</f>
        <v>800</v>
      </c>
      <c r="K277" s="40">
        <f>K278+K279+K280+K281</f>
        <v>800</v>
      </c>
      <c r="L277" s="40">
        <f t="shared" si="49"/>
        <v>800</v>
      </c>
      <c r="M277" s="204" t="s">
        <v>26</v>
      </c>
      <c r="N277" s="201" t="s">
        <v>239</v>
      </c>
    </row>
    <row r="278" spans="1:14" ht="47.25" customHeight="1">
      <c r="A278" s="225"/>
      <c r="B278" s="220"/>
      <c r="C278" s="203"/>
      <c r="D278" s="34" t="s">
        <v>27</v>
      </c>
      <c r="E278" s="201"/>
      <c r="F278" s="34"/>
      <c r="G278" s="34"/>
      <c r="H278" s="106"/>
      <c r="I278" s="45"/>
      <c r="J278" s="45"/>
      <c r="K278" s="45"/>
      <c r="L278" s="34"/>
      <c r="M278" s="204"/>
      <c r="N278" s="201"/>
    </row>
    <row r="279" spans="1:14" ht="74.25" customHeight="1">
      <c r="A279" s="225"/>
      <c r="B279" s="220"/>
      <c r="C279" s="203"/>
      <c r="D279" s="34" t="s">
        <v>91</v>
      </c>
      <c r="E279" s="201"/>
      <c r="F279" s="34"/>
      <c r="G279" s="34"/>
      <c r="H279" s="106"/>
      <c r="I279" s="45"/>
      <c r="J279" s="45"/>
      <c r="K279" s="45"/>
      <c r="L279" s="34"/>
      <c r="M279" s="204"/>
      <c r="N279" s="201"/>
    </row>
    <row r="280" spans="1:14" ht="48.75" customHeight="1">
      <c r="A280" s="225"/>
      <c r="B280" s="220"/>
      <c r="C280" s="203"/>
      <c r="D280" s="34" t="s">
        <v>82</v>
      </c>
      <c r="E280" s="201"/>
      <c r="F280" s="34">
        <v>800</v>
      </c>
      <c r="G280" s="34">
        <f>H280+I280+J280+K280+L280</f>
        <v>4000</v>
      </c>
      <c r="H280" s="106">
        <v>800</v>
      </c>
      <c r="I280" s="45">
        <v>800</v>
      </c>
      <c r="J280" s="45">
        <v>800</v>
      </c>
      <c r="K280" s="45">
        <v>800</v>
      </c>
      <c r="L280" s="34">
        <v>800</v>
      </c>
      <c r="M280" s="204"/>
      <c r="N280" s="201"/>
    </row>
    <row r="281" spans="1:14" ht="48" customHeight="1">
      <c r="A281" s="225"/>
      <c r="B281" s="221"/>
      <c r="C281" s="203"/>
      <c r="D281" s="42" t="s">
        <v>29</v>
      </c>
      <c r="E281" s="201"/>
      <c r="F281" s="34"/>
      <c r="G281" s="34"/>
      <c r="H281" s="106"/>
      <c r="I281" s="45"/>
      <c r="J281" s="45"/>
      <c r="K281" s="45"/>
      <c r="L281" s="34"/>
      <c r="M281" s="204"/>
      <c r="N281" s="201"/>
    </row>
    <row r="282" spans="1:14" ht="33.75" customHeight="1">
      <c r="A282" s="225" t="s">
        <v>259</v>
      </c>
      <c r="B282" s="203" t="s">
        <v>130</v>
      </c>
      <c r="C282" s="203" t="s">
        <v>131</v>
      </c>
      <c r="D282" s="34" t="s">
        <v>24</v>
      </c>
      <c r="E282" s="201" t="s">
        <v>55</v>
      </c>
      <c r="F282" s="40">
        <f aca="true" t="shared" si="50" ref="F282:L282">F283+F284+F285+F286</f>
        <v>1000</v>
      </c>
      <c r="G282" s="40">
        <f t="shared" si="50"/>
        <v>4659</v>
      </c>
      <c r="H282" s="103">
        <f t="shared" si="50"/>
        <v>839</v>
      </c>
      <c r="I282" s="40">
        <f t="shared" si="50"/>
        <v>940</v>
      </c>
      <c r="J282" s="40">
        <f>J283+J284+J285+J286</f>
        <v>940</v>
      </c>
      <c r="K282" s="40">
        <f>K283+K284+K285+K286</f>
        <v>940</v>
      </c>
      <c r="L282" s="40">
        <f t="shared" si="50"/>
        <v>1000</v>
      </c>
      <c r="M282" s="204" t="s">
        <v>26</v>
      </c>
      <c r="N282" s="201" t="s">
        <v>132</v>
      </c>
    </row>
    <row r="283" spans="1:14" ht="72" customHeight="1">
      <c r="A283" s="225"/>
      <c r="B283" s="203"/>
      <c r="C283" s="203"/>
      <c r="D283" s="34" t="s">
        <v>27</v>
      </c>
      <c r="E283" s="201"/>
      <c r="F283" s="34"/>
      <c r="G283" s="34"/>
      <c r="H283" s="106"/>
      <c r="I283" s="45"/>
      <c r="J283" s="45"/>
      <c r="K283" s="45"/>
      <c r="L283" s="34"/>
      <c r="M283" s="204"/>
      <c r="N283" s="201"/>
    </row>
    <row r="284" spans="1:14" ht="68.25" customHeight="1">
      <c r="A284" s="225"/>
      <c r="B284" s="203"/>
      <c r="C284" s="203"/>
      <c r="D284" s="34" t="s">
        <v>91</v>
      </c>
      <c r="E284" s="201"/>
      <c r="F284" s="34"/>
      <c r="G284" s="34"/>
      <c r="H284" s="106"/>
      <c r="I284" s="45"/>
      <c r="J284" s="45"/>
      <c r="K284" s="45"/>
      <c r="L284" s="34"/>
      <c r="M284" s="204"/>
      <c r="N284" s="201"/>
    </row>
    <row r="285" spans="1:14" ht="45.75" customHeight="1">
      <c r="A285" s="225"/>
      <c r="B285" s="203"/>
      <c r="C285" s="203"/>
      <c r="D285" s="34" t="s">
        <v>82</v>
      </c>
      <c r="E285" s="201"/>
      <c r="F285" s="34">
        <v>1000</v>
      </c>
      <c r="G285" s="34">
        <f>H285+I285+J285+K285+L285</f>
        <v>4659</v>
      </c>
      <c r="H285" s="106">
        <f>1000-161</f>
        <v>839</v>
      </c>
      <c r="I285" s="45">
        <v>940</v>
      </c>
      <c r="J285" s="45">
        <v>940</v>
      </c>
      <c r="K285" s="45">
        <v>940</v>
      </c>
      <c r="L285" s="34">
        <v>1000</v>
      </c>
      <c r="M285" s="204"/>
      <c r="N285" s="201"/>
    </row>
    <row r="286" spans="1:14" ht="45" customHeight="1">
      <c r="A286" s="225"/>
      <c r="B286" s="203"/>
      <c r="C286" s="203"/>
      <c r="D286" s="42" t="s">
        <v>29</v>
      </c>
      <c r="E286" s="201"/>
      <c r="F286" s="34"/>
      <c r="G286" s="34"/>
      <c r="H286" s="106"/>
      <c r="I286" s="45"/>
      <c r="J286" s="45"/>
      <c r="K286" s="45"/>
      <c r="L286" s="34"/>
      <c r="M286" s="204"/>
      <c r="N286" s="201"/>
    </row>
    <row r="287" spans="1:14" ht="39" customHeight="1">
      <c r="A287" s="225" t="s">
        <v>260</v>
      </c>
      <c r="B287" s="203" t="s">
        <v>134</v>
      </c>
      <c r="C287" s="203" t="s">
        <v>144</v>
      </c>
      <c r="D287" s="34" t="s">
        <v>24</v>
      </c>
      <c r="E287" s="201" t="s">
        <v>55</v>
      </c>
      <c r="F287" s="40">
        <f aca="true" t="shared" si="51" ref="F287:L287">F288+F289+F290+F291</f>
        <v>300</v>
      </c>
      <c r="G287" s="40">
        <f t="shared" si="51"/>
        <v>1848</v>
      </c>
      <c r="H287" s="103">
        <f t="shared" si="51"/>
        <v>248</v>
      </c>
      <c r="I287" s="40">
        <f t="shared" si="51"/>
        <v>400</v>
      </c>
      <c r="J287" s="40">
        <f>J288+J289+J290+J291</f>
        <v>400</v>
      </c>
      <c r="K287" s="40">
        <f>K288+K289+K290+K291</f>
        <v>400</v>
      </c>
      <c r="L287" s="40">
        <f t="shared" si="51"/>
        <v>400</v>
      </c>
      <c r="M287" s="204" t="s">
        <v>26</v>
      </c>
      <c r="N287" s="201" t="s">
        <v>136</v>
      </c>
    </row>
    <row r="288" spans="1:14" ht="75" customHeight="1">
      <c r="A288" s="225"/>
      <c r="B288" s="203"/>
      <c r="C288" s="203"/>
      <c r="D288" s="34" t="s">
        <v>27</v>
      </c>
      <c r="E288" s="201"/>
      <c r="F288" s="34"/>
      <c r="G288" s="34"/>
      <c r="H288" s="106"/>
      <c r="I288" s="45"/>
      <c r="J288" s="45"/>
      <c r="K288" s="45"/>
      <c r="L288" s="34"/>
      <c r="M288" s="204"/>
      <c r="N288" s="201"/>
    </row>
    <row r="289" spans="1:14" ht="72.75" customHeight="1">
      <c r="A289" s="225"/>
      <c r="B289" s="203"/>
      <c r="C289" s="203"/>
      <c r="D289" s="34" t="s">
        <v>91</v>
      </c>
      <c r="E289" s="201"/>
      <c r="F289" s="34"/>
      <c r="G289" s="34"/>
      <c r="H289" s="106"/>
      <c r="I289" s="45"/>
      <c r="J289" s="45"/>
      <c r="K289" s="45"/>
      <c r="L289" s="34"/>
      <c r="M289" s="204"/>
      <c r="N289" s="201"/>
    </row>
    <row r="290" spans="1:14" ht="55.5" customHeight="1">
      <c r="A290" s="225"/>
      <c r="B290" s="203"/>
      <c r="C290" s="203"/>
      <c r="D290" s="34" t="s">
        <v>82</v>
      </c>
      <c r="E290" s="201"/>
      <c r="F290" s="34">
        <v>300</v>
      </c>
      <c r="G290" s="34">
        <f>H290+I290+J290+K290+L290</f>
        <v>1848</v>
      </c>
      <c r="H290" s="106">
        <f>400-152</f>
        <v>248</v>
      </c>
      <c r="I290" s="45">
        <v>400</v>
      </c>
      <c r="J290" s="45">
        <v>400</v>
      </c>
      <c r="K290" s="45">
        <v>400</v>
      </c>
      <c r="L290" s="34">
        <v>400</v>
      </c>
      <c r="M290" s="204"/>
      <c r="N290" s="201"/>
    </row>
    <row r="291" spans="1:14" ht="50.25" customHeight="1">
      <c r="A291" s="225"/>
      <c r="B291" s="203"/>
      <c r="C291" s="203"/>
      <c r="D291" s="42" t="s">
        <v>29</v>
      </c>
      <c r="E291" s="201"/>
      <c r="F291" s="34"/>
      <c r="G291" s="34"/>
      <c r="H291" s="106"/>
      <c r="I291" s="45"/>
      <c r="J291" s="45"/>
      <c r="K291" s="45"/>
      <c r="L291" s="34"/>
      <c r="M291" s="204"/>
      <c r="N291" s="201"/>
    </row>
    <row r="292" spans="1:14" ht="42" customHeight="1">
      <c r="A292" s="222" t="s">
        <v>261</v>
      </c>
      <c r="B292" s="203" t="s">
        <v>138</v>
      </c>
      <c r="C292" s="203" t="s">
        <v>135</v>
      </c>
      <c r="D292" s="42" t="s">
        <v>34</v>
      </c>
      <c r="E292" s="201" t="s">
        <v>55</v>
      </c>
      <c r="F292" s="34">
        <f>F293+F294+F295+F296</f>
        <v>100</v>
      </c>
      <c r="G292" s="34"/>
      <c r="H292" s="106"/>
      <c r="I292" s="45"/>
      <c r="J292" s="45"/>
      <c r="K292" s="45"/>
      <c r="L292" s="34"/>
      <c r="M292" s="204" t="s">
        <v>26</v>
      </c>
      <c r="N292" s="201" t="s">
        <v>240</v>
      </c>
    </row>
    <row r="293" spans="1:14" ht="70.5" customHeight="1">
      <c r="A293" s="222"/>
      <c r="B293" s="203"/>
      <c r="C293" s="203"/>
      <c r="D293" s="34" t="s">
        <v>27</v>
      </c>
      <c r="E293" s="201"/>
      <c r="F293" s="34"/>
      <c r="G293" s="34"/>
      <c r="H293" s="106"/>
      <c r="I293" s="45"/>
      <c r="J293" s="45"/>
      <c r="K293" s="45"/>
      <c r="L293" s="34"/>
      <c r="M293" s="204"/>
      <c r="N293" s="201"/>
    </row>
    <row r="294" spans="1:14" ht="75" customHeight="1">
      <c r="A294" s="222"/>
      <c r="B294" s="203"/>
      <c r="C294" s="203"/>
      <c r="D294" s="34" t="s">
        <v>91</v>
      </c>
      <c r="E294" s="201"/>
      <c r="F294" s="34"/>
      <c r="G294" s="34"/>
      <c r="H294" s="106"/>
      <c r="I294" s="45"/>
      <c r="J294" s="45"/>
      <c r="K294" s="45"/>
      <c r="L294" s="34"/>
      <c r="M294" s="204"/>
      <c r="N294" s="201"/>
    </row>
    <row r="295" spans="1:14" ht="49.5" customHeight="1">
      <c r="A295" s="222"/>
      <c r="B295" s="203"/>
      <c r="C295" s="203"/>
      <c r="D295" s="34" t="s">
        <v>82</v>
      </c>
      <c r="E295" s="201"/>
      <c r="F295" s="34">
        <v>100</v>
      </c>
      <c r="G295" s="34"/>
      <c r="H295" s="106"/>
      <c r="I295" s="45"/>
      <c r="J295" s="45"/>
      <c r="K295" s="45"/>
      <c r="L295" s="34"/>
      <c r="M295" s="204"/>
      <c r="N295" s="201"/>
    </row>
    <row r="296" spans="1:14" ht="54.75" customHeight="1">
      <c r="A296" s="222"/>
      <c r="B296" s="203"/>
      <c r="C296" s="203"/>
      <c r="D296" s="42" t="s">
        <v>29</v>
      </c>
      <c r="E296" s="201"/>
      <c r="F296" s="34"/>
      <c r="G296" s="34"/>
      <c r="H296" s="106"/>
      <c r="I296" s="45"/>
      <c r="J296" s="45"/>
      <c r="K296" s="45"/>
      <c r="L296" s="34"/>
      <c r="M296" s="204"/>
      <c r="N296" s="201"/>
    </row>
    <row r="297" spans="1:14" ht="49.5" customHeight="1">
      <c r="A297" s="222" t="s">
        <v>262</v>
      </c>
      <c r="B297" s="203" t="s">
        <v>139</v>
      </c>
      <c r="C297" s="203" t="s">
        <v>140</v>
      </c>
      <c r="D297" s="42" t="s">
        <v>34</v>
      </c>
      <c r="E297" s="201" t="s">
        <v>55</v>
      </c>
      <c r="F297" s="34">
        <f>F298+F299+F300+F301</f>
        <v>312</v>
      </c>
      <c r="G297" s="34">
        <f>H297+I297+J297+K297+L297</f>
        <v>1560</v>
      </c>
      <c r="H297" s="106">
        <f>H298+H299+H300+H301</f>
        <v>312</v>
      </c>
      <c r="I297" s="45">
        <f>I298+I299+I300+I301</f>
        <v>312</v>
      </c>
      <c r="J297" s="45">
        <f>J298+J299+J300+J301</f>
        <v>312</v>
      </c>
      <c r="K297" s="45">
        <f>K298+K299+K300+K301</f>
        <v>312</v>
      </c>
      <c r="L297" s="34">
        <f>L298+L299+L300+L301</f>
        <v>312</v>
      </c>
      <c r="M297" s="204" t="s">
        <v>26</v>
      </c>
      <c r="N297" s="201" t="s">
        <v>241</v>
      </c>
    </row>
    <row r="298" spans="1:14" ht="69.75" customHeight="1">
      <c r="A298" s="222"/>
      <c r="B298" s="203"/>
      <c r="C298" s="203"/>
      <c r="D298" s="34" t="s">
        <v>27</v>
      </c>
      <c r="E298" s="201"/>
      <c r="F298" s="34"/>
      <c r="G298" s="34"/>
      <c r="H298" s="106"/>
      <c r="I298" s="45"/>
      <c r="J298" s="45"/>
      <c r="K298" s="45"/>
      <c r="L298" s="34"/>
      <c r="M298" s="204"/>
      <c r="N298" s="201"/>
    </row>
    <row r="299" spans="1:14" ht="72.75" customHeight="1">
      <c r="A299" s="222"/>
      <c r="B299" s="203"/>
      <c r="C299" s="203"/>
      <c r="D299" s="34" t="s">
        <v>91</v>
      </c>
      <c r="E299" s="201"/>
      <c r="F299" s="34"/>
      <c r="G299" s="34"/>
      <c r="H299" s="106"/>
      <c r="I299" s="45"/>
      <c r="J299" s="45"/>
      <c r="K299" s="45"/>
      <c r="L299" s="34"/>
      <c r="M299" s="204"/>
      <c r="N299" s="201"/>
    </row>
    <row r="300" spans="1:14" ht="54.75" customHeight="1">
      <c r="A300" s="222"/>
      <c r="B300" s="203"/>
      <c r="C300" s="203"/>
      <c r="D300" s="34" t="s">
        <v>82</v>
      </c>
      <c r="E300" s="201"/>
      <c r="F300" s="34">
        <v>312</v>
      </c>
      <c r="G300" s="34">
        <f>H300+I300+J300+K300+L300</f>
        <v>1560</v>
      </c>
      <c r="H300" s="106">
        <v>312</v>
      </c>
      <c r="I300" s="45">
        <v>312</v>
      </c>
      <c r="J300" s="45">
        <v>312</v>
      </c>
      <c r="K300" s="45">
        <v>312</v>
      </c>
      <c r="L300" s="34">
        <v>312</v>
      </c>
      <c r="M300" s="204"/>
      <c r="N300" s="201"/>
    </row>
    <row r="301" spans="1:14" ht="51" customHeight="1">
      <c r="A301" s="222"/>
      <c r="B301" s="203"/>
      <c r="C301" s="203"/>
      <c r="D301" s="42" t="s">
        <v>29</v>
      </c>
      <c r="E301" s="201"/>
      <c r="F301" s="34"/>
      <c r="G301" s="34"/>
      <c r="H301" s="106"/>
      <c r="I301" s="45"/>
      <c r="J301" s="45"/>
      <c r="K301" s="45"/>
      <c r="L301" s="34"/>
      <c r="M301" s="204"/>
      <c r="N301" s="201"/>
    </row>
    <row r="302" spans="1:14" ht="36.75" customHeight="1">
      <c r="A302" s="222" t="s">
        <v>263</v>
      </c>
      <c r="B302" s="218" t="s">
        <v>141</v>
      </c>
      <c r="C302" s="203" t="s">
        <v>140</v>
      </c>
      <c r="D302" s="42" t="s">
        <v>34</v>
      </c>
      <c r="E302" s="201" t="s">
        <v>55</v>
      </c>
      <c r="F302" s="34"/>
      <c r="G302" s="34">
        <f>H302+I302+J302+K302+L302</f>
        <v>1492</v>
      </c>
      <c r="H302" s="106">
        <f>H303+H304+H305+H306</f>
        <v>273</v>
      </c>
      <c r="I302" s="45">
        <f>I303+I304+I305+I306</f>
        <v>273</v>
      </c>
      <c r="J302" s="45">
        <f>J303+J304+J305+J306</f>
        <v>273</v>
      </c>
      <c r="K302" s="45">
        <f>K303+K304+K305+K306</f>
        <v>273</v>
      </c>
      <c r="L302" s="34">
        <f>L303+L304+L305+L306</f>
        <v>400</v>
      </c>
      <c r="M302" s="204" t="s">
        <v>26</v>
      </c>
      <c r="N302" s="201" t="s">
        <v>242</v>
      </c>
    </row>
    <row r="303" spans="1:14" ht="72.75" customHeight="1">
      <c r="A303" s="222"/>
      <c r="B303" s="220"/>
      <c r="C303" s="203"/>
      <c r="D303" s="34" t="s">
        <v>27</v>
      </c>
      <c r="E303" s="201"/>
      <c r="F303" s="34"/>
      <c r="G303" s="34"/>
      <c r="H303" s="106"/>
      <c r="I303" s="45"/>
      <c r="J303" s="45"/>
      <c r="K303" s="45"/>
      <c r="L303" s="34"/>
      <c r="M303" s="204"/>
      <c r="N303" s="201"/>
    </row>
    <row r="304" spans="1:14" ht="72.75" customHeight="1">
      <c r="A304" s="222"/>
      <c r="B304" s="220"/>
      <c r="C304" s="203"/>
      <c r="D304" s="34" t="s">
        <v>91</v>
      </c>
      <c r="E304" s="201"/>
      <c r="F304" s="34"/>
      <c r="G304" s="34"/>
      <c r="H304" s="106"/>
      <c r="I304" s="45"/>
      <c r="J304" s="45"/>
      <c r="K304" s="45"/>
      <c r="L304" s="34"/>
      <c r="M304" s="204"/>
      <c r="N304" s="201"/>
    </row>
    <row r="305" spans="1:14" ht="50.25" customHeight="1">
      <c r="A305" s="222"/>
      <c r="B305" s="220"/>
      <c r="C305" s="203"/>
      <c r="D305" s="34" t="s">
        <v>82</v>
      </c>
      <c r="E305" s="201"/>
      <c r="F305" s="34"/>
      <c r="G305" s="34">
        <f>H305+I305+J305+K305+L305</f>
        <v>1492</v>
      </c>
      <c r="H305" s="106">
        <v>273</v>
      </c>
      <c r="I305" s="45">
        <v>273</v>
      </c>
      <c r="J305" s="45">
        <v>273</v>
      </c>
      <c r="K305" s="45">
        <v>273</v>
      </c>
      <c r="L305" s="34">
        <v>400</v>
      </c>
      <c r="M305" s="204"/>
      <c r="N305" s="201"/>
    </row>
    <row r="306" spans="1:14" ht="53.25" customHeight="1">
      <c r="A306" s="222"/>
      <c r="B306" s="221"/>
      <c r="C306" s="203"/>
      <c r="D306" s="42" t="s">
        <v>29</v>
      </c>
      <c r="E306" s="201"/>
      <c r="F306" s="34"/>
      <c r="G306" s="34"/>
      <c r="H306" s="106"/>
      <c r="I306" s="45"/>
      <c r="J306" s="45"/>
      <c r="K306" s="45"/>
      <c r="L306" s="34"/>
      <c r="M306" s="204"/>
      <c r="N306" s="201"/>
    </row>
    <row r="307" spans="1:14" ht="41.25" customHeight="1">
      <c r="A307" s="231" t="s">
        <v>147</v>
      </c>
      <c r="B307" s="202" t="s">
        <v>264</v>
      </c>
      <c r="C307" s="203" t="s">
        <v>144</v>
      </c>
      <c r="D307" s="34" t="s">
        <v>24</v>
      </c>
      <c r="E307" s="201" t="s">
        <v>55</v>
      </c>
      <c r="F307" s="40">
        <f aca="true" t="shared" si="52" ref="F307:L307">F308+F309+F310+F311</f>
        <v>430</v>
      </c>
      <c r="G307" s="40">
        <f t="shared" si="52"/>
        <v>2290</v>
      </c>
      <c r="H307" s="103">
        <f t="shared" si="52"/>
        <v>579</v>
      </c>
      <c r="I307" s="40">
        <f t="shared" si="52"/>
        <v>427</v>
      </c>
      <c r="J307" s="40">
        <f>J308+J309+J310+J311</f>
        <v>427</v>
      </c>
      <c r="K307" s="40">
        <f>K308+K309+K310+K311</f>
        <v>427</v>
      </c>
      <c r="L307" s="40">
        <f t="shared" si="52"/>
        <v>430</v>
      </c>
      <c r="M307" s="204" t="s">
        <v>26</v>
      </c>
      <c r="N307" s="201" t="s">
        <v>243</v>
      </c>
    </row>
    <row r="308" spans="1:14" ht="75.75" customHeight="1">
      <c r="A308" s="231"/>
      <c r="B308" s="202"/>
      <c r="C308" s="203"/>
      <c r="D308" s="34" t="s">
        <v>27</v>
      </c>
      <c r="E308" s="201"/>
      <c r="F308" s="34">
        <f aca="true" t="shared" si="53" ref="F308:L311">F313</f>
        <v>0</v>
      </c>
      <c r="G308" s="34">
        <f t="shared" si="53"/>
        <v>0</v>
      </c>
      <c r="H308" s="106">
        <f t="shared" si="53"/>
        <v>0</v>
      </c>
      <c r="I308" s="45">
        <f t="shared" si="53"/>
        <v>0</v>
      </c>
      <c r="J308" s="45">
        <f t="shared" si="53"/>
        <v>0</v>
      </c>
      <c r="K308" s="45">
        <f t="shared" si="53"/>
        <v>0</v>
      </c>
      <c r="L308" s="34">
        <f t="shared" si="53"/>
        <v>0</v>
      </c>
      <c r="M308" s="204"/>
      <c r="N308" s="201"/>
    </row>
    <row r="309" spans="1:14" ht="71.25" customHeight="1">
      <c r="A309" s="231"/>
      <c r="B309" s="202"/>
      <c r="C309" s="203"/>
      <c r="D309" s="34" t="s">
        <v>91</v>
      </c>
      <c r="E309" s="201"/>
      <c r="F309" s="34">
        <f t="shared" si="53"/>
        <v>0</v>
      </c>
      <c r="G309" s="34">
        <f t="shared" si="53"/>
        <v>0</v>
      </c>
      <c r="H309" s="106">
        <f t="shared" si="53"/>
        <v>0</v>
      </c>
      <c r="I309" s="45">
        <f t="shared" si="53"/>
        <v>0</v>
      </c>
      <c r="J309" s="45">
        <f t="shared" si="53"/>
        <v>0</v>
      </c>
      <c r="K309" s="45">
        <f t="shared" si="53"/>
        <v>0</v>
      </c>
      <c r="L309" s="34">
        <f t="shared" si="53"/>
        <v>0</v>
      </c>
      <c r="M309" s="204"/>
      <c r="N309" s="201"/>
    </row>
    <row r="310" spans="1:14" ht="58.5" customHeight="1">
      <c r="A310" s="231"/>
      <c r="B310" s="202"/>
      <c r="C310" s="203"/>
      <c r="D310" s="34" t="s">
        <v>82</v>
      </c>
      <c r="E310" s="201"/>
      <c r="F310" s="34">
        <f t="shared" si="53"/>
        <v>430</v>
      </c>
      <c r="G310" s="34">
        <f t="shared" si="53"/>
        <v>2290</v>
      </c>
      <c r="H310" s="106">
        <f>H315</f>
        <v>579</v>
      </c>
      <c r="I310" s="45">
        <f t="shared" si="53"/>
        <v>427</v>
      </c>
      <c r="J310" s="45">
        <f t="shared" si="53"/>
        <v>427</v>
      </c>
      <c r="K310" s="45">
        <f t="shared" si="53"/>
        <v>427</v>
      </c>
      <c r="L310" s="34">
        <v>430</v>
      </c>
      <c r="M310" s="204"/>
      <c r="N310" s="201"/>
    </row>
    <row r="311" spans="1:14" ht="50.25" customHeight="1">
      <c r="A311" s="231"/>
      <c r="B311" s="202"/>
      <c r="C311" s="203"/>
      <c r="D311" s="42" t="s">
        <v>29</v>
      </c>
      <c r="E311" s="201"/>
      <c r="F311" s="34">
        <f t="shared" si="53"/>
        <v>0</v>
      </c>
      <c r="G311" s="34">
        <f t="shared" si="53"/>
        <v>0</v>
      </c>
      <c r="H311" s="106">
        <f t="shared" si="53"/>
        <v>0</v>
      </c>
      <c r="I311" s="45">
        <f>I316</f>
        <v>0</v>
      </c>
      <c r="J311" s="45">
        <f t="shared" si="53"/>
        <v>0</v>
      </c>
      <c r="K311" s="45">
        <f t="shared" si="53"/>
        <v>0</v>
      </c>
      <c r="L311" s="34">
        <f>L316</f>
        <v>0</v>
      </c>
      <c r="M311" s="204"/>
      <c r="N311" s="201"/>
    </row>
    <row r="312" spans="1:14" ht="39" customHeight="1">
      <c r="A312" s="225" t="s">
        <v>149</v>
      </c>
      <c r="B312" s="203" t="s">
        <v>143</v>
      </c>
      <c r="C312" s="203" t="s">
        <v>144</v>
      </c>
      <c r="D312" s="34" t="s">
        <v>24</v>
      </c>
      <c r="E312" s="201" t="s">
        <v>55</v>
      </c>
      <c r="F312" s="40">
        <f aca="true" t="shared" si="54" ref="F312:L312">F313+F314+F315+F316</f>
        <v>430</v>
      </c>
      <c r="G312" s="40">
        <f t="shared" si="54"/>
        <v>2290</v>
      </c>
      <c r="H312" s="103">
        <f t="shared" si="54"/>
        <v>579</v>
      </c>
      <c r="I312" s="40">
        <f t="shared" si="54"/>
        <v>427</v>
      </c>
      <c r="J312" s="40">
        <f>J313+J314+J315+J316</f>
        <v>427</v>
      </c>
      <c r="K312" s="40">
        <f>K313+K314+K315+K316</f>
        <v>427</v>
      </c>
      <c r="L312" s="40">
        <f t="shared" si="54"/>
        <v>430</v>
      </c>
      <c r="M312" s="204" t="s">
        <v>26</v>
      </c>
      <c r="N312" s="201" t="s">
        <v>244</v>
      </c>
    </row>
    <row r="313" spans="1:14" ht="78.75" customHeight="1">
      <c r="A313" s="225"/>
      <c r="B313" s="203"/>
      <c r="C313" s="203"/>
      <c r="D313" s="34" t="s">
        <v>27</v>
      </c>
      <c r="E313" s="201"/>
      <c r="F313" s="34">
        <f aca="true" t="shared" si="55" ref="F313:L316">F318</f>
        <v>0</v>
      </c>
      <c r="G313" s="34">
        <f t="shared" si="55"/>
        <v>0</v>
      </c>
      <c r="H313" s="106">
        <f t="shared" si="55"/>
        <v>0</v>
      </c>
      <c r="I313" s="45">
        <f t="shared" si="55"/>
        <v>0</v>
      </c>
      <c r="J313" s="45">
        <f t="shared" si="55"/>
        <v>0</v>
      </c>
      <c r="K313" s="45">
        <f t="shared" si="55"/>
        <v>0</v>
      </c>
      <c r="L313" s="34">
        <f t="shared" si="55"/>
        <v>0</v>
      </c>
      <c r="M313" s="204"/>
      <c r="N313" s="201"/>
    </row>
    <row r="314" spans="1:14" ht="74.25" customHeight="1">
      <c r="A314" s="225"/>
      <c r="B314" s="203"/>
      <c r="C314" s="203"/>
      <c r="D314" s="34" t="s">
        <v>91</v>
      </c>
      <c r="E314" s="201"/>
      <c r="F314" s="34">
        <f t="shared" si="55"/>
        <v>0</v>
      </c>
      <c r="G314" s="34">
        <f t="shared" si="55"/>
        <v>0</v>
      </c>
      <c r="H314" s="106">
        <f t="shared" si="55"/>
        <v>0</v>
      </c>
      <c r="I314" s="45">
        <f t="shared" si="55"/>
        <v>0</v>
      </c>
      <c r="J314" s="45">
        <f t="shared" si="55"/>
        <v>0</v>
      </c>
      <c r="K314" s="45">
        <f t="shared" si="55"/>
        <v>0</v>
      </c>
      <c r="L314" s="34">
        <f t="shared" si="55"/>
        <v>0</v>
      </c>
      <c r="M314" s="204"/>
      <c r="N314" s="201"/>
    </row>
    <row r="315" spans="1:14" ht="48.75" customHeight="1">
      <c r="A315" s="225"/>
      <c r="B315" s="203"/>
      <c r="C315" s="203"/>
      <c r="D315" s="34" t="s">
        <v>82</v>
      </c>
      <c r="E315" s="201"/>
      <c r="F315" s="34">
        <f>F320</f>
        <v>430</v>
      </c>
      <c r="G315" s="34">
        <f>G320</f>
        <v>2290</v>
      </c>
      <c r="H315" s="106">
        <f t="shared" si="55"/>
        <v>579</v>
      </c>
      <c r="I315" s="45">
        <f t="shared" si="55"/>
        <v>427</v>
      </c>
      <c r="J315" s="45">
        <f t="shared" si="55"/>
        <v>427</v>
      </c>
      <c r="K315" s="45">
        <f t="shared" si="55"/>
        <v>427</v>
      </c>
      <c r="L315" s="34">
        <v>430</v>
      </c>
      <c r="M315" s="204"/>
      <c r="N315" s="201"/>
    </row>
    <row r="316" spans="1:14" ht="44.25" customHeight="1">
      <c r="A316" s="225"/>
      <c r="B316" s="203"/>
      <c r="C316" s="203"/>
      <c r="D316" s="42" t="s">
        <v>29</v>
      </c>
      <c r="E316" s="201"/>
      <c r="F316" s="34">
        <f>F321</f>
        <v>0</v>
      </c>
      <c r="G316" s="34">
        <f>G321</f>
        <v>0</v>
      </c>
      <c r="H316" s="106">
        <f>H321</f>
        <v>0</v>
      </c>
      <c r="I316" s="45">
        <f>I321</f>
        <v>0</v>
      </c>
      <c r="J316" s="45">
        <f t="shared" si="55"/>
        <v>0</v>
      </c>
      <c r="K316" s="45">
        <f t="shared" si="55"/>
        <v>0</v>
      </c>
      <c r="L316" s="34">
        <f>L321</f>
        <v>0</v>
      </c>
      <c r="M316" s="204"/>
      <c r="N316" s="201"/>
    </row>
    <row r="317" spans="1:14" ht="29.25" customHeight="1">
      <c r="A317" s="225" t="s">
        <v>265</v>
      </c>
      <c r="B317" s="203" t="s">
        <v>145</v>
      </c>
      <c r="C317" s="203" t="s">
        <v>144</v>
      </c>
      <c r="D317" s="34" t="s">
        <v>24</v>
      </c>
      <c r="E317" s="201" t="s">
        <v>55</v>
      </c>
      <c r="F317" s="40">
        <f aca="true" t="shared" si="56" ref="F317:L317">F318+F319+F320+F321</f>
        <v>430</v>
      </c>
      <c r="G317" s="40">
        <f t="shared" si="56"/>
        <v>2290</v>
      </c>
      <c r="H317" s="103">
        <f t="shared" si="56"/>
        <v>579</v>
      </c>
      <c r="I317" s="40">
        <f t="shared" si="56"/>
        <v>427</v>
      </c>
      <c r="J317" s="40">
        <f>J318+J319+J320+J321</f>
        <v>427</v>
      </c>
      <c r="K317" s="40">
        <f>K318+K319+K320+K321</f>
        <v>427</v>
      </c>
      <c r="L317" s="40">
        <f t="shared" si="56"/>
        <v>430</v>
      </c>
      <c r="M317" s="204" t="s">
        <v>26</v>
      </c>
      <c r="N317" s="201" t="s">
        <v>146</v>
      </c>
    </row>
    <row r="318" spans="1:14" ht="73.5" customHeight="1">
      <c r="A318" s="225"/>
      <c r="B318" s="203"/>
      <c r="C318" s="203"/>
      <c r="D318" s="34" t="s">
        <v>27</v>
      </c>
      <c r="E318" s="201"/>
      <c r="F318" s="34"/>
      <c r="G318" s="34"/>
      <c r="H318" s="106"/>
      <c r="I318" s="45"/>
      <c r="J318" s="45"/>
      <c r="K318" s="45"/>
      <c r="L318" s="34"/>
      <c r="M318" s="204"/>
      <c r="N318" s="201"/>
    </row>
    <row r="319" spans="1:14" ht="72" customHeight="1">
      <c r="A319" s="225"/>
      <c r="B319" s="203"/>
      <c r="C319" s="203"/>
      <c r="D319" s="34" t="s">
        <v>91</v>
      </c>
      <c r="E319" s="201"/>
      <c r="F319" s="34"/>
      <c r="G319" s="34"/>
      <c r="H319" s="106"/>
      <c r="I319" s="45"/>
      <c r="J319" s="45"/>
      <c r="K319" s="45"/>
      <c r="L319" s="34"/>
      <c r="M319" s="204"/>
      <c r="N319" s="201"/>
    </row>
    <row r="320" spans="1:14" ht="51" customHeight="1">
      <c r="A320" s="225"/>
      <c r="B320" s="203"/>
      <c r="C320" s="203"/>
      <c r="D320" s="34" t="s">
        <v>82</v>
      </c>
      <c r="E320" s="201"/>
      <c r="F320" s="34">
        <v>430</v>
      </c>
      <c r="G320" s="34">
        <f>H320+I320+J320+K320+L320</f>
        <v>2290</v>
      </c>
      <c r="H320" s="106">
        <f>427+152</f>
        <v>579</v>
      </c>
      <c r="I320" s="45">
        <v>427</v>
      </c>
      <c r="J320" s="45">
        <v>427</v>
      </c>
      <c r="K320" s="45">
        <v>427</v>
      </c>
      <c r="L320" s="34">
        <v>430</v>
      </c>
      <c r="M320" s="204"/>
      <c r="N320" s="201"/>
    </row>
    <row r="321" spans="1:14" ht="50.25" customHeight="1">
      <c r="A321" s="225"/>
      <c r="B321" s="203"/>
      <c r="C321" s="203"/>
      <c r="D321" s="42" t="s">
        <v>29</v>
      </c>
      <c r="E321" s="201"/>
      <c r="F321" s="34"/>
      <c r="G321" s="34"/>
      <c r="H321" s="106"/>
      <c r="I321" s="45"/>
      <c r="J321" s="45"/>
      <c r="K321" s="45"/>
      <c r="L321" s="34"/>
      <c r="M321" s="204"/>
      <c r="N321" s="201"/>
    </row>
    <row r="322" spans="1:14" ht="45.75" customHeight="1">
      <c r="A322" s="231" t="s">
        <v>150</v>
      </c>
      <c r="B322" s="202" t="s">
        <v>266</v>
      </c>
      <c r="C322" s="203" t="s">
        <v>105</v>
      </c>
      <c r="D322" s="34" t="s">
        <v>24</v>
      </c>
      <c r="E322" s="201" t="s">
        <v>55</v>
      </c>
      <c r="F322" s="40">
        <f>F323+F324+F325+F326</f>
        <v>2465</v>
      </c>
      <c r="G322" s="40">
        <f aca="true" t="shared" si="57" ref="G322:L322">G323+G324+G325+G326</f>
        <v>10711.95</v>
      </c>
      <c r="H322" s="103">
        <f t="shared" si="57"/>
        <v>1497.5500000000002</v>
      </c>
      <c r="I322" s="40">
        <f t="shared" si="57"/>
        <v>2249.8</v>
      </c>
      <c r="J322" s="40">
        <f>J323+J324+J325+J326</f>
        <v>2249.8</v>
      </c>
      <c r="K322" s="40">
        <f>K323+K324+K325+K326</f>
        <v>2249.8</v>
      </c>
      <c r="L322" s="40">
        <f t="shared" si="57"/>
        <v>2465</v>
      </c>
      <c r="M322" s="204" t="s">
        <v>26</v>
      </c>
      <c r="N322" s="201" t="s">
        <v>148</v>
      </c>
    </row>
    <row r="323" spans="1:14" ht="72.75" customHeight="1">
      <c r="A323" s="231"/>
      <c r="B323" s="202"/>
      <c r="C323" s="203"/>
      <c r="D323" s="34" t="s">
        <v>27</v>
      </c>
      <c r="E323" s="201"/>
      <c r="F323" s="34">
        <f aca="true" t="shared" si="58" ref="F323:L326">F328</f>
        <v>0</v>
      </c>
      <c r="G323" s="34">
        <f t="shared" si="58"/>
        <v>0</v>
      </c>
      <c r="H323" s="106">
        <f t="shared" si="58"/>
        <v>0</v>
      </c>
      <c r="I323" s="45">
        <f t="shared" si="58"/>
        <v>0</v>
      </c>
      <c r="J323" s="45">
        <f t="shared" si="58"/>
        <v>0</v>
      </c>
      <c r="K323" s="45">
        <f t="shared" si="58"/>
        <v>0</v>
      </c>
      <c r="L323" s="34">
        <f t="shared" si="58"/>
        <v>0</v>
      </c>
      <c r="M323" s="204"/>
      <c r="N323" s="201"/>
    </row>
    <row r="324" spans="1:14" ht="73.5" customHeight="1">
      <c r="A324" s="231"/>
      <c r="B324" s="202"/>
      <c r="C324" s="203"/>
      <c r="D324" s="34" t="s">
        <v>91</v>
      </c>
      <c r="E324" s="201"/>
      <c r="F324" s="34">
        <f t="shared" si="58"/>
        <v>0</v>
      </c>
      <c r="G324" s="34">
        <f t="shared" si="58"/>
        <v>0</v>
      </c>
      <c r="H324" s="106">
        <f t="shared" si="58"/>
        <v>0</v>
      </c>
      <c r="I324" s="45">
        <f t="shared" si="58"/>
        <v>0</v>
      </c>
      <c r="J324" s="45">
        <f t="shared" si="58"/>
        <v>0</v>
      </c>
      <c r="K324" s="45">
        <f t="shared" si="58"/>
        <v>0</v>
      </c>
      <c r="L324" s="34">
        <f t="shared" si="58"/>
        <v>0</v>
      </c>
      <c r="M324" s="204"/>
      <c r="N324" s="201"/>
    </row>
    <row r="325" spans="1:14" ht="52.5" customHeight="1">
      <c r="A325" s="231"/>
      <c r="B325" s="202"/>
      <c r="C325" s="203"/>
      <c r="D325" s="34" t="s">
        <v>82</v>
      </c>
      <c r="E325" s="201"/>
      <c r="F325" s="34">
        <f t="shared" si="58"/>
        <v>2465</v>
      </c>
      <c r="G325" s="34">
        <f t="shared" si="58"/>
        <v>10711.95</v>
      </c>
      <c r="H325" s="106">
        <f t="shared" si="58"/>
        <v>1497.5500000000002</v>
      </c>
      <c r="I325" s="45">
        <f t="shared" si="58"/>
        <v>2249.8</v>
      </c>
      <c r="J325" s="45">
        <f t="shared" si="58"/>
        <v>2249.8</v>
      </c>
      <c r="K325" s="45">
        <f t="shared" si="58"/>
        <v>2249.8</v>
      </c>
      <c r="L325" s="34">
        <f>L330</f>
        <v>2465</v>
      </c>
      <c r="M325" s="204"/>
      <c r="N325" s="201"/>
    </row>
    <row r="326" spans="1:14" ht="66" customHeight="1">
      <c r="A326" s="231"/>
      <c r="B326" s="202"/>
      <c r="C326" s="203"/>
      <c r="D326" s="42" t="s">
        <v>29</v>
      </c>
      <c r="E326" s="201"/>
      <c r="F326" s="34">
        <f t="shared" si="58"/>
        <v>0</v>
      </c>
      <c r="G326" s="34">
        <f t="shared" si="58"/>
        <v>0</v>
      </c>
      <c r="H326" s="106">
        <f t="shared" si="58"/>
        <v>0</v>
      </c>
      <c r="I326" s="45">
        <f t="shared" si="58"/>
        <v>0</v>
      </c>
      <c r="J326" s="45">
        <f t="shared" si="58"/>
        <v>0</v>
      </c>
      <c r="K326" s="45">
        <f t="shared" si="58"/>
        <v>0</v>
      </c>
      <c r="L326" s="34">
        <f>L331</f>
        <v>0</v>
      </c>
      <c r="M326" s="204"/>
      <c r="N326" s="201"/>
    </row>
    <row r="327" spans="1:14" ht="47.25" customHeight="1">
      <c r="A327" s="232" t="s">
        <v>267</v>
      </c>
      <c r="B327" s="218" t="s">
        <v>316</v>
      </c>
      <c r="C327" s="218" t="s">
        <v>105</v>
      </c>
      <c r="D327" s="34" t="s">
        <v>24</v>
      </c>
      <c r="E327" s="201" t="s">
        <v>55</v>
      </c>
      <c r="F327" s="40">
        <f aca="true" t="shared" si="59" ref="F327:L327">F328+F329+F330+F331</f>
        <v>2465</v>
      </c>
      <c r="G327" s="40">
        <f t="shared" si="59"/>
        <v>10711.95</v>
      </c>
      <c r="H327" s="103">
        <f t="shared" si="59"/>
        <v>1497.5500000000002</v>
      </c>
      <c r="I327" s="40">
        <f t="shared" si="59"/>
        <v>2249.8</v>
      </c>
      <c r="J327" s="40">
        <f>J328+J329+J330+J331</f>
        <v>2249.8</v>
      </c>
      <c r="K327" s="40">
        <f>K328+K329+K330+K331</f>
        <v>2249.8</v>
      </c>
      <c r="L327" s="40">
        <f t="shared" si="59"/>
        <v>2465</v>
      </c>
      <c r="M327" s="204" t="s">
        <v>26</v>
      </c>
      <c r="N327" s="201" t="s">
        <v>148</v>
      </c>
    </row>
    <row r="328" spans="1:14" ht="72" customHeight="1">
      <c r="A328" s="232"/>
      <c r="B328" s="218"/>
      <c r="C328" s="218"/>
      <c r="D328" s="34" t="s">
        <v>27</v>
      </c>
      <c r="E328" s="201"/>
      <c r="F328" s="34"/>
      <c r="G328" s="34"/>
      <c r="H328" s="106"/>
      <c r="I328" s="45"/>
      <c r="J328" s="45"/>
      <c r="K328" s="45"/>
      <c r="L328" s="34"/>
      <c r="M328" s="204"/>
      <c r="N328" s="201"/>
    </row>
    <row r="329" spans="1:14" ht="69.75" customHeight="1">
      <c r="A329" s="232"/>
      <c r="B329" s="218"/>
      <c r="C329" s="218"/>
      <c r="D329" s="34" t="s">
        <v>91</v>
      </c>
      <c r="E329" s="201"/>
      <c r="F329" s="34"/>
      <c r="G329" s="34"/>
      <c r="H329" s="106"/>
      <c r="I329" s="45"/>
      <c r="J329" s="45"/>
      <c r="K329" s="45"/>
      <c r="L329" s="34"/>
      <c r="M329" s="204"/>
      <c r="N329" s="201"/>
    </row>
    <row r="330" spans="1:14" ht="49.5" customHeight="1">
      <c r="A330" s="232"/>
      <c r="B330" s="218"/>
      <c r="C330" s="218"/>
      <c r="D330" s="34" t="s">
        <v>82</v>
      </c>
      <c r="E330" s="201"/>
      <c r="F330" s="34">
        <v>2465</v>
      </c>
      <c r="G330" s="34">
        <f>H330+I330+J330+K330+L330</f>
        <v>10711.95</v>
      </c>
      <c r="H330" s="106">
        <f>2828.8-447-695.55-90-98.7</f>
        <v>1497.5500000000002</v>
      </c>
      <c r="I330" s="45">
        <v>2249.8</v>
      </c>
      <c r="J330" s="45">
        <v>2249.8</v>
      </c>
      <c r="K330" s="45">
        <v>2249.8</v>
      </c>
      <c r="L330" s="34">
        <v>2465</v>
      </c>
      <c r="M330" s="204"/>
      <c r="N330" s="201"/>
    </row>
    <row r="331" spans="1:14" ht="45.75" customHeight="1">
      <c r="A331" s="232"/>
      <c r="B331" s="218"/>
      <c r="C331" s="218"/>
      <c r="D331" s="42" t="s">
        <v>29</v>
      </c>
      <c r="E331" s="201"/>
      <c r="F331" s="34"/>
      <c r="G331" s="34"/>
      <c r="H331" s="106"/>
      <c r="I331" s="45"/>
      <c r="J331" s="45"/>
      <c r="K331" s="45"/>
      <c r="L331" s="34"/>
      <c r="M331" s="204"/>
      <c r="N331" s="201"/>
    </row>
    <row r="332" spans="1:14" ht="43.5" customHeight="1">
      <c r="A332" s="233" t="s">
        <v>152</v>
      </c>
      <c r="B332" s="202" t="s">
        <v>268</v>
      </c>
      <c r="C332" s="203" t="s">
        <v>105</v>
      </c>
      <c r="D332" s="51" t="s">
        <v>34</v>
      </c>
      <c r="E332" s="201" t="s">
        <v>55</v>
      </c>
      <c r="F332" s="34"/>
      <c r="G332" s="34">
        <f aca="true" t="shared" si="60" ref="G332:L332">G333+G334+G335</f>
        <v>400</v>
      </c>
      <c r="H332" s="106">
        <f t="shared" si="60"/>
        <v>80</v>
      </c>
      <c r="I332" s="45">
        <f t="shared" si="60"/>
        <v>80</v>
      </c>
      <c r="J332" s="45">
        <f>J333+J334+J335</f>
        <v>80</v>
      </c>
      <c r="K332" s="45">
        <f>K333+K334+K335</f>
        <v>80</v>
      </c>
      <c r="L332" s="34">
        <f t="shared" si="60"/>
        <v>80</v>
      </c>
      <c r="M332" s="204" t="s">
        <v>26</v>
      </c>
      <c r="N332" s="201" t="s">
        <v>151</v>
      </c>
    </row>
    <row r="333" spans="1:14" ht="51.75" customHeight="1">
      <c r="A333" s="233"/>
      <c r="B333" s="202"/>
      <c r="C333" s="203"/>
      <c r="D333" s="52" t="s">
        <v>27</v>
      </c>
      <c r="E333" s="201"/>
      <c r="F333" s="34"/>
      <c r="G333" s="34"/>
      <c r="H333" s="106"/>
      <c r="I333" s="45"/>
      <c r="J333" s="45"/>
      <c r="K333" s="45"/>
      <c r="L333" s="34"/>
      <c r="M333" s="204"/>
      <c r="N333" s="201"/>
    </row>
    <row r="334" spans="1:14" ht="53.25" customHeight="1">
      <c r="A334" s="233"/>
      <c r="B334" s="202"/>
      <c r="C334" s="203"/>
      <c r="D334" s="52" t="s">
        <v>82</v>
      </c>
      <c r="E334" s="201"/>
      <c r="F334" s="34"/>
      <c r="G334" s="34">
        <f>H334+I334+J334+K334+L334</f>
        <v>400</v>
      </c>
      <c r="H334" s="106">
        <v>80</v>
      </c>
      <c r="I334" s="45">
        <v>80</v>
      </c>
      <c r="J334" s="45">
        <v>80</v>
      </c>
      <c r="K334" s="45">
        <v>80</v>
      </c>
      <c r="L334" s="34">
        <v>80</v>
      </c>
      <c r="M334" s="204"/>
      <c r="N334" s="201"/>
    </row>
    <row r="335" spans="1:14" ht="55.5" customHeight="1">
      <c r="A335" s="233"/>
      <c r="B335" s="202"/>
      <c r="C335" s="203"/>
      <c r="D335" s="51" t="s">
        <v>29</v>
      </c>
      <c r="E335" s="201"/>
      <c r="F335" s="34"/>
      <c r="G335" s="34"/>
      <c r="H335" s="106"/>
      <c r="I335" s="45"/>
      <c r="J335" s="45"/>
      <c r="K335" s="45"/>
      <c r="L335" s="34"/>
      <c r="M335" s="204"/>
      <c r="N335" s="201"/>
    </row>
    <row r="336" spans="1:14" ht="39.75" customHeight="1">
      <c r="A336" s="231" t="s">
        <v>269</v>
      </c>
      <c r="B336" s="202" t="s">
        <v>272</v>
      </c>
      <c r="C336" s="203" t="s">
        <v>317</v>
      </c>
      <c r="D336" s="17" t="s">
        <v>34</v>
      </c>
      <c r="E336" s="201" t="s">
        <v>55</v>
      </c>
      <c r="F336" s="34"/>
      <c r="G336" s="34">
        <f aca="true" t="shared" si="61" ref="G336:L336">G337+G338+G339</f>
        <v>15943</v>
      </c>
      <c r="H336" s="106">
        <f t="shared" si="61"/>
        <v>3313</v>
      </c>
      <c r="I336" s="45">
        <f t="shared" si="61"/>
        <v>4210</v>
      </c>
      <c r="J336" s="45">
        <f>J337+J338+J339</f>
        <v>4210</v>
      </c>
      <c r="K336" s="45">
        <f>K337+K338+K339</f>
        <v>4210</v>
      </c>
      <c r="L336" s="34">
        <f t="shared" si="61"/>
        <v>0</v>
      </c>
      <c r="M336" s="204" t="s">
        <v>281</v>
      </c>
      <c r="N336" s="201" t="s">
        <v>153</v>
      </c>
    </row>
    <row r="337" spans="1:14" ht="67.5" customHeight="1">
      <c r="A337" s="231"/>
      <c r="B337" s="202"/>
      <c r="C337" s="203"/>
      <c r="D337" s="52" t="s">
        <v>27</v>
      </c>
      <c r="E337" s="201"/>
      <c r="F337" s="34"/>
      <c r="G337" s="34">
        <f aca="true" t="shared" si="62" ref="G337:L337">G341+G345</f>
        <v>15943</v>
      </c>
      <c r="H337" s="106">
        <f t="shared" si="62"/>
        <v>3313</v>
      </c>
      <c r="I337" s="45">
        <f t="shared" si="62"/>
        <v>4210</v>
      </c>
      <c r="J337" s="45">
        <f>J341+J345</f>
        <v>4210</v>
      </c>
      <c r="K337" s="45">
        <f>K341+K345</f>
        <v>4210</v>
      </c>
      <c r="L337" s="34">
        <f t="shared" si="62"/>
        <v>0</v>
      </c>
      <c r="M337" s="204"/>
      <c r="N337" s="201"/>
    </row>
    <row r="338" spans="1:14" ht="45.75" customHeight="1">
      <c r="A338" s="231"/>
      <c r="B338" s="202"/>
      <c r="C338" s="203"/>
      <c r="D338" s="52" t="s">
        <v>82</v>
      </c>
      <c r="E338" s="201"/>
      <c r="F338" s="34"/>
      <c r="G338" s="34"/>
      <c r="H338" s="106"/>
      <c r="I338" s="45"/>
      <c r="J338" s="45"/>
      <c r="K338" s="45"/>
      <c r="L338" s="34"/>
      <c r="M338" s="204"/>
      <c r="N338" s="201"/>
    </row>
    <row r="339" spans="1:14" ht="76.5" customHeight="1">
      <c r="A339" s="231"/>
      <c r="B339" s="202"/>
      <c r="C339" s="203"/>
      <c r="D339" s="51" t="s">
        <v>29</v>
      </c>
      <c r="E339" s="201"/>
      <c r="F339" s="34"/>
      <c r="G339" s="34"/>
      <c r="H339" s="106"/>
      <c r="I339" s="45"/>
      <c r="J339" s="45"/>
      <c r="K339" s="45"/>
      <c r="L339" s="34"/>
      <c r="M339" s="204"/>
      <c r="N339" s="201"/>
    </row>
    <row r="340" spans="1:14" ht="31.5" customHeight="1">
      <c r="A340" s="53" t="s">
        <v>270</v>
      </c>
      <c r="B340" s="203" t="s">
        <v>154</v>
      </c>
      <c r="C340" s="203" t="s">
        <v>317</v>
      </c>
      <c r="D340" s="51" t="s">
        <v>34</v>
      </c>
      <c r="E340" s="201" t="s">
        <v>55</v>
      </c>
      <c r="F340" s="34"/>
      <c r="G340" s="34">
        <f aca="true" t="shared" si="63" ref="G340:L340">G341+G342+G343</f>
        <v>750</v>
      </c>
      <c r="H340" s="106">
        <f t="shared" si="63"/>
        <v>180</v>
      </c>
      <c r="I340" s="45">
        <f t="shared" si="63"/>
        <v>190</v>
      </c>
      <c r="J340" s="45">
        <f>J341+J342+J343</f>
        <v>190</v>
      </c>
      <c r="K340" s="45">
        <f>K341+K342+K343</f>
        <v>190</v>
      </c>
      <c r="L340" s="34">
        <f t="shared" si="63"/>
        <v>0</v>
      </c>
      <c r="M340" s="204" t="s">
        <v>281</v>
      </c>
      <c r="N340" s="201" t="s">
        <v>155</v>
      </c>
    </row>
    <row r="341" spans="1:14" ht="69.75" customHeight="1">
      <c r="A341" s="55"/>
      <c r="B341" s="203"/>
      <c r="C341" s="203"/>
      <c r="D341" s="52" t="s">
        <v>27</v>
      </c>
      <c r="E341" s="201"/>
      <c r="F341" s="34"/>
      <c r="G341" s="34">
        <f>H341+I341+J341+K341+L341</f>
        <v>750</v>
      </c>
      <c r="H341" s="106">
        <f>150+30</f>
        <v>180</v>
      </c>
      <c r="I341" s="45">
        <v>190</v>
      </c>
      <c r="J341" s="45">
        <v>190</v>
      </c>
      <c r="K341" s="45">
        <v>190</v>
      </c>
      <c r="L341" s="34">
        <v>0</v>
      </c>
      <c r="M341" s="204"/>
      <c r="N341" s="201"/>
    </row>
    <row r="342" spans="1:14" ht="45.75" customHeight="1">
      <c r="A342" s="55"/>
      <c r="B342" s="203"/>
      <c r="C342" s="203"/>
      <c r="D342" s="52" t="s">
        <v>82</v>
      </c>
      <c r="E342" s="201"/>
      <c r="F342" s="34"/>
      <c r="G342" s="34"/>
      <c r="H342" s="106"/>
      <c r="I342" s="45"/>
      <c r="J342" s="45"/>
      <c r="K342" s="45"/>
      <c r="L342" s="34"/>
      <c r="M342" s="204"/>
      <c r="N342" s="201"/>
    </row>
    <row r="343" spans="1:14" ht="80.25" customHeight="1">
      <c r="A343" s="55"/>
      <c r="B343" s="203"/>
      <c r="C343" s="203"/>
      <c r="D343" s="51" t="s">
        <v>29</v>
      </c>
      <c r="E343" s="201"/>
      <c r="F343" s="34"/>
      <c r="G343" s="34"/>
      <c r="H343" s="106"/>
      <c r="I343" s="45"/>
      <c r="J343" s="45"/>
      <c r="K343" s="45"/>
      <c r="L343" s="34"/>
      <c r="M343" s="204"/>
      <c r="N343" s="201"/>
    </row>
    <row r="344" spans="1:14" ht="35.25" customHeight="1">
      <c r="A344" s="225" t="s">
        <v>271</v>
      </c>
      <c r="B344" s="203" t="s">
        <v>156</v>
      </c>
      <c r="C344" s="203" t="s">
        <v>317</v>
      </c>
      <c r="D344" s="51" t="s">
        <v>34</v>
      </c>
      <c r="E344" s="201" t="s">
        <v>55</v>
      </c>
      <c r="F344" s="34"/>
      <c r="G344" s="34">
        <f aca="true" t="shared" si="64" ref="G344:L344">G345+G346+G347</f>
        <v>15193</v>
      </c>
      <c r="H344" s="106">
        <f t="shared" si="64"/>
        <v>3133</v>
      </c>
      <c r="I344" s="45">
        <f t="shared" si="64"/>
        <v>4020</v>
      </c>
      <c r="J344" s="45">
        <f>J345+J346+J347</f>
        <v>4020</v>
      </c>
      <c r="K344" s="45">
        <f>K345+K346+K347</f>
        <v>4020</v>
      </c>
      <c r="L344" s="34">
        <f t="shared" si="64"/>
        <v>0</v>
      </c>
      <c r="M344" s="204" t="s">
        <v>281</v>
      </c>
      <c r="N344" s="201" t="s">
        <v>157</v>
      </c>
    </row>
    <row r="345" spans="1:14" ht="72.75" customHeight="1">
      <c r="A345" s="225"/>
      <c r="B345" s="203"/>
      <c r="C345" s="203"/>
      <c r="D345" s="52" t="s">
        <v>27</v>
      </c>
      <c r="E345" s="201"/>
      <c r="F345" s="34"/>
      <c r="G345" s="34">
        <f>H345+I345+J345+K345+L345</f>
        <v>15193</v>
      </c>
      <c r="H345" s="130">
        <f>3163-30</f>
        <v>3133</v>
      </c>
      <c r="I345" s="45">
        <v>4020</v>
      </c>
      <c r="J345" s="45">
        <v>4020</v>
      </c>
      <c r="K345" s="45">
        <v>4020</v>
      </c>
      <c r="L345" s="34">
        <v>0</v>
      </c>
      <c r="M345" s="204"/>
      <c r="N345" s="201"/>
    </row>
    <row r="346" spans="1:14" ht="52.5" customHeight="1">
      <c r="A346" s="225"/>
      <c r="B346" s="203"/>
      <c r="C346" s="203"/>
      <c r="D346" s="56" t="s">
        <v>82</v>
      </c>
      <c r="E346" s="201"/>
      <c r="F346" s="34"/>
      <c r="G346" s="34"/>
      <c r="H346" s="106"/>
      <c r="I346" s="45"/>
      <c r="J346" s="45"/>
      <c r="K346" s="45"/>
      <c r="L346" s="34"/>
      <c r="M346" s="204"/>
      <c r="N346" s="201"/>
    </row>
    <row r="347" spans="1:14" ht="66.75" customHeight="1">
      <c r="A347" s="225"/>
      <c r="B347" s="203"/>
      <c r="C347" s="203"/>
      <c r="D347" s="17" t="s">
        <v>29</v>
      </c>
      <c r="E347" s="201"/>
      <c r="F347" s="34"/>
      <c r="G347" s="34"/>
      <c r="H347" s="106"/>
      <c r="I347" s="45"/>
      <c r="J347" s="45"/>
      <c r="K347" s="45"/>
      <c r="L347" s="34"/>
      <c r="M347" s="204"/>
      <c r="N347" s="201"/>
    </row>
    <row r="348" spans="1:14" ht="44.25" customHeight="1">
      <c r="A348" s="233" t="s">
        <v>295</v>
      </c>
      <c r="B348" s="214" t="s">
        <v>300</v>
      </c>
      <c r="C348" s="187" t="s">
        <v>280</v>
      </c>
      <c r="D348" s="20" t="s">
        <v>34</v>
      </c>
      <c r="E348" s="234"/>
      <c r="F348" s="34"/>
      <c r="G348" s="34">
        <f>G352+G356</f>
        <v>0</v>
      </c>
      <c r="H348" s="106">
        <f>H349+H350+H351</f>
        <v>0</v>
      </c>
      <c r="I348" s="45">
        <f>I352+I356</f>
        <v>0</v>
      </c>
      <c r="J348" s="45">
        <f>J352+J356</f>
        <v>0</v>
      </c>
      <c r="K348" s="45">
        <f>K352+K356</f>
        <v>0</v>
      </c>
      <c r="L348" s="34">
        <f>L352+L356</f>
        <v>0</v>
      </c>
      <c r="M348" s="206" t="s">
        <v>281</v>
      </c>
      <c r="N348" s="234" t="s">
        <v>328</v>
      </c>
    </row>
    <row r="349" spans="1:14" ht="67.5" customHeight="1">
      <c r="A349" s="239"/>
      <c r="B349" s="215"/>
      <c r="C349" s="188"/>
      <c r="D349" s="52" t="s">
        <v>27</v>
      </c>
      <c r="E349" s="235"/>
      <c r="F349" s="34"/>
      <c r="G349" s="34"/>
      <c r="H349" s="106"/>
      <c r="I349" s="45"/>
      <c r="J349" s="45"/>
      <c r="K349" s="45"/>
      <c r="L349" s="34"/>
      <c r="M349" s="207"/>
      <c r="N349" s="235"/>
    </row>
    <row r="350" spans="1:14" ht="44.25" customHeight="1">
      <c r="A350" s="239"/>
      <c r="B350" s="215"/>
      <c r="C350" s="188"/>
      <c r="D350" s="56" t="s">
        <v>82</v>
      </c>
      <c r="E350" s="235"/>
      <c r="F350" s="34"/>
      <c r="G350" s="34"/>
      <c r="H350" s="106"/>
      <c r="I350" s="45"/>
      <c r="J350" s="45"/>
      <c r="K350" s="45"/>
      <c r="L350" s="34"/>
      <c r="M350" s="207"/>
      <c r="N350" s="235"/>
    </row>
    <row r="351" spans="1:14" ht="44.25" customHeight="1">
      <c r="A351" s="240"/>
      <c r="B351" s="216"/>
      <c r="C351" s="171"/>
      <c r="D351" s="17" t="s">
        <v>29</v>
      </c>
      <c r="E351" s="236"/>
      <c r="F351" s="34"/>
      <c r="G351" s="34">
        <f>G355+G359</f>
        <v>0</v>
      </c>
      <c r="H351" s="106">
        <f>H355+H359</f>
        <v>0</v>
      </c>
      <c r="I351" s="45">
        <f>I355+I359</f>
        <v>0</v>
      </c>
      <c r="J351" s="45">
        <f>J355+J359</f>
        <v>0</v>
      </c>
      <c r="K351" s="45">
        <f>K355+K359</f>
        <v>0</v>
      </c>
      <c r="L351" s="34"/>
      <c r="M351" s="208"/>
      <c r="N351" s="236"/>
    </row>
    <row r="352" spans="1:14" ht="44.25" customHeight="1">
      <c r="A352" s="53" t="s">
        <v>296</v>
      </c>
      <c r="B352" s="54" t="s">
        <v>298</v>
      </c>
      <c r="C352" s="187" t="s">
        <v>280</v>
      </c>
      <c r="D352" s="20" t="s">
        <v>34</v>
      </c>
      <c r="E352" s="74" t="s">
        <v>17</v>
      </c>
      <c r="F352" s="34"/>
      <c r="G352" s="34">
        <f aca="true" t="shared" si="65" ref="G352:L352">G353+G354+G355</f>
        <v>0</v>
      </c>
      <c r="H352" s="106">
        <f t="shared" si="65"/>
        <v>0</v>
      </c>
      <c r="I352" s="45">
        <f t="shared" si="65"/>
        <v>0</v>
      </c>
      <c r="J352" s="45">
        <f>J353+J354+J355</f>
        <v>0</v>
      </c>
      <c r="K352" s="45">
        <f>K353+K354+K355</f>
        <v>0</v>
      </c>
      <c r="L352" s="34">
        <f t="shared" si="65"/>
        <v>0</v>
      </c>
      <c r="M352" s="206" t="s">
        <v>281</v>
      </c>
      <c r="N352" s="234" t="s">
        <v>328</v>
      </c>
    </row>
    <row r="353" spans="1:14" ht="82.5" customHeight="1">
      <c r="A353" s="53"/>
      <c r="B353" s="54"/>
      <c r="C353" s="188"/>
      <c r="D353" s="52" t="s">
        <v>27</v>
      </c>
      <c r="E353" s="74"/>
      <c r="F353" s="34"/>
      <c r="G353" s="34"/>
      <c r="H353" s="106"/>
      <c r="I353" s="45"/>
      <c r="J353" s="45"/>
      <c r="K353" s="45"/>
      <c r="L353" s="34"/>
      <c r="M353" s="207"/>
      <c r="N353" s="235"/>
    </row>
    <row r="354" spans="1:14" ht="51.75" customHeight="1">
      <c r="A354" s="53"/>
      <c r="B354" s="54"/>
      <c r="C354" s="188"/>
      <c r="D354" s="56" t="s">
        <v>82</v>
      </c>
      <c r="E354" s="74"/>
      <c r="F354" s="34"/>
      <c r="G354" s="34"/>
      <c r="H354" s="106"/>
      <c r="I354" s="45"/>
      <c r="J354" s="45"/>
      <c r="K354" s="45"/>
      <c r="L354" s="34"/>
      <c r="M354" s="207"/>
      <c r="N354" s="235"/>
    </row>
    <row r="355" spans="1:14" ht="51.75" customHeight="1">
      <c r="A355" s="53"/>
      <c r="B355" s="54"/>
      <c r="C355" s="171"/>
      <c r="D355" s="17" t="s">
        <v>29</v>
      </c>
      <c r="E355" s="74"/>
      <c r="F355" s="34"/>
      <c r="G355" s="34">
        <f>H355+I355+J355+K355+L355</f>
        <v>0</v>
      </c>
      <c r="H355" s="106">
        <v>0</v>
      </c>
      <c r="I355" s="45">
        <v>0</v>
      </c>
      <c r="J355" s="45">
        <v>0</v>
      </c>
      <c r="K355" s="45">
        <v>0</v>
      </c>
      <c r="L355" s="34"/>
      <c r="M355" s="208"/>
      <c r="N355" s="236"/>
    </row>
    <row r="356" spans="1:14" ht="44.25" customHeight="1">
      <c r="A356" s="232" t="s">
        <v>297</v>
      </c>
      <c r="B356" s="218" t="s">
        <v>299</v>
      </c>
      <c r="C356" s="187" t="s">
        <v>280</v>
      </c>
      <c r="D356" s="20" t="s">
        <v>34</v>
      </c>
      <c r="E356" s="234" t="s">
        <v>18</v>
      </c>
      <c r="F356" s="34"/>
      <c r="G356" s="34">
        <f>G357+G358+G359</f>
        <v>0</v>
      </c>
      <c r="H356" s="106">
        <f>H357+H358+H359</f>
        <v>0</v>
      </c>
      <c r="I356" s="45">
        <f>I357+I358+I359</f>
        <v>0</v>
      </c>
      <c r="J356" s="45">
        <f>J357+J358+J359</f>
        <v>0</v>
      </c>
      <c r="K356" s="45">
        <f>K357+K358+K359</f>
        <v>0</v>
      </c>
      <c r="L356" s="34"/>
      <c r="M356" s="206" t="s">
        <v>281</v>
      </c>
      <c r="N356" s="234" t="s">
        <v>328</v>
      </c>
    </row>
    <row r="357" spans="1:14" ht="44.25" customHeight="1">
      <c r="A357" s="237"/>
      <c r="B357" s="220"/>
      <c r="C357" s="188"/>
      <c r="D357" s="52" t="s">
        <v>27</v>
      </c>
      <c r="E357" s="235"/>
      <c r="F357" s="34"/>
      <c r="G357" s="34"/>
      <c r="H357" s="106"/>
      <c r="I357" s="45"/>
      <c r="J357" s="45"/>
      <c r="K357" s="45"/>
      <c r="L357" s="34"/>
      <c r="M357" s="207"/>
      <c r="N357" s="235"/>
    </row>
    <row r="358" spans="1:14" ht="44.25" customHeight="1">
      <c r="A358" s="237"/>
      <c r="B358" s="220"/>
      <c r="C358" s="188"/>
      <c r="D358" s="56" t="s">
        <v>82</v>
      </c>
      <c r="E358" s="235"/>
      <c r="F358" s="34"/>
      <c r="G358" s="34"/>
      <c r="H358" s="106"/>
      <c r="I358" s="45"/>
      <c r="J358" s="45"/>
      <c r="K358" s="45"/>
      <c r="L358" s="34"/>
      <c r="M358" s="207"/>
      <c r="N358" s="235"/>
    </row>
    <row r="359" spans="1:14" ht="49.5" customHeight="1">
      <c r="A359" s="238"/>
      <c r="B359" s="221"/>
      <c r="C359" s="171"/>
      <c r="D359" s="17" t="s">
        <v>29</v>
      </c>
      <c r="E359" s="236"/>
      <c r="F359" s="34"/>
      <c r="G359" s="34">
        <f>H359+I359+J359+K359+L359</f>
        <v>0</v>
      </c>
      <c r="H359" s="106"/>
      <c r="I359" s="45">
        <v>0</v>
      </c>
      <c r="J359" s="45">
        <v>0</v>
      </c>
      <c r="K359" s="45">
        <v>0</v>
      </c>
      <c r="L359" s="34"/>
      <c r="M359" s="208"/>
      <c r="N359" s="236"/>
    </row>
    <row r="360" spans="1:15" s="3" customFormat="1" ht="57" customHeight="1">
      <c r="A360" s="197" t="s">
        <v>158</v>
      </c>
      <c r="B360" s="197"/>
      <c r="C360" s="197"/>
      <c r="D360" s="57" t="s">
        <v>34</v>
      </c>
      <c r="E360" s="193"/>
      <c r="F360" s="22">
        <f aca="true" t="shared" si="66" ref="F360:L360">F361+F363+F364+F362</f>
        <v>561508.9</v>
      </c>
      <c r="G360" s="22">
        <f t="shared" si="66"/>
        <v>2430635.52</v>
      </c>
      <c r="H360" s="96">
        <f t="shared" si="66"/>
        <v>580586</v>
      </c>
      <c r="I360" s="118">
        <f t="shared" si="66"/>
        <v>595099.64</v>
      </c>
      <c r="J360" s="22">
        <f t="shared" si="66"/>
        <v>572083.64</v>
      </c>
      <c r="K360" s="22">
        <f t="shared" si="66"/>
        <v>572083.64</v>
      </c>
      <c r="L360" s="22">
        <f t="shared" si="66"/>
        <v>113902.99999999999</v>
      </c>
      <c r="M360" s="193"/>
      <c r="N360" s="193"/>
      <c r="O360" s="142">
        <v>567963</v>
      </c>
    </row>
    <row r="361" spans="1:15" s="3" customFormat="1" ht="95.25" customHeight="1">
      <c r="A361" s="197"/>
      <c r="B361" s="197"/>
      <c r="C361" s="197"/>
      <c r="D361" s="28" t="s">
        <v>27</v>
      </c>
      <c r="E361" s="193"/>
      <c r="F361" s="22">
        <f>F152+F170+F174+F195+F268+F308+F323+F333+F337</f>
        <v>417162.2</v>
      </c>
      <c r="G361" s="22">
        <f>H361+I361+J361+K361+L361</f>
        <v>1866578.4</v>
      </c>
      <c r="H361" s="96">
        <f>H152+H170+H174+H195+H268+H308+H323+H333+H337</f>
        <v>476732.4</v>
      </c>
      <c r="I361" s="118">
        <f>I152+I170+I174+I195+I268+I308+I323+I333+I337</f>
        <v>460626</v>
      </c>
      <c r="J361" s="22">
        <f>J152+J170+J174+J195+J268+J308+J323+J333+J337</f>
        <v>464610</v>
      </c>
      <c r="K361" s="22">
        <f>K152+K170+K174+K195+K268+K308+K323+K333+K337</f>
        <v>464610</v>
      </c>
      <c r="L361" s="22">
        <f>L152+L170+L174+L195+L268+L308+L323+L333+L337</f>
        <v>0</v>
      </c>
      <c r="M361" s="193"/>
      <c r="N361" s="193"/>
      <c r="O361" s="142">
        <v>460635.4</v>
      </c>
    </row>
    <row r="362" spans="1:15" s="3" customFormat="1" ht="71.25" customHeight="1">
      <c r="A362" s="197"/>
      <c r="B362" s="197"/>
      <c r="C362" s="197"/>
      <c r="D362" s="58" t="s">
        <v>91</v>
      </c>
      <c r="E362" s="193"/>
      <c r="F362" s="22"/>
      <c r="G362" s="22"/>
      <c r="H362" s="96">
        <f>H153+H175+H196+H269+H309+H319+H324</f>
        <v>3120.4</v>
      </c>
      <c r="I362" s="118">
        <f>I153+I309+I324</f>
        <v>0</v>
      </c>
      <c r="J362" s="22">
        <f>J153+J309+J324</f>
        <v>0</v>
      </c>
      <c r="K362" s="22">
        <f>K153+K309+K324</f>
        <v>0</v>
      </c>
      <c r="L362" s="22">
        <f>L153+L309+L324</f>
        <v>0</v>
      </c>
      <c r="M362" s="193"/>
      <c r="N362" s="193"/>
      <c r="O362" s="142">
        <v>3120.4</v>
      </c>
    </row>
    <row r="363" spans="1:15" s="3" customFormat="1" ht="72.75" customHeight="1">
      <c r="A363" s="197"/>
      <c r="B363" s="197"/>
      <c r="C363" s="197"/>
      <c r="D363" s="28" t="s">
        <v>82</v>
      </c>
      <c r="E363" s="193"/>
      <c r="F363" s="22">
        <f>F154+F176+F197+F270+F310+F325+F350+F338+F334+F171</f>
        <v>144346.7</v>
      </c>
      <c r="G363" s="22">
        <f>H363+I363+J363+K363+L363</f>
        <v>564057.12</v>
      </c>
      <c r="H363" s="96">
        <f>H154+H176+H197+H270+H310+H325+H350+H338+H334+H171</f>
        <v>100733.2</v>
      </c>
      <c r="I363" s="118">
        <f>I154+I176+I197+I270+I310+I325+I350+I338+I334+I171</f>
        <v>134473.64</v>
      </c>
      <c r="J363" s="22">
        <f>J154+J176+J197+J270+J310+J325+J350+J338+J334+J171</f>
        <v>107473.64000000001</v>
      </c>
      <c r="K363" s="22">
        <f>K154+K176+K197+K270+K310+K325+K350+K338+K334+K171</f>
        <v>107473.64000000001</v>
      </c>
      <c r="L363" s="22">
        <f>L154+L176+L197+L270+L310+L325+L350+L338+L334+L171</f>
        <v>113902.99999999999</v>
      </c>
      <c r="M363" s="193"/>
      <c r="N363" s="193"/>
      <c r="O363" s="142"/>
    </row>
    <row r="364" spans="1:15" s="3" customFormat="1" ht="56.25" customHeight="1">
      <c r="A364" s="197"/>
      <c r="B364" s="197"/>
      <c r="C364" s="197"/>
      <c r="D364" s="28" t="s">
        <v>86</v>
      </c>
      <c r="E364" s="193"/>
      <c r="F364" s="22">
        <f>F155+F311+F326</f>
        <v>0</v>
      </c>
      <c r="G364" s="22">
        <f>H364+I364+J364+K364+L364</f>
        <v>0</v>
      </c>
      <c r="H364" s="96">
        <f>H155+H311+H326+H351</f>
        <v>0</v>
      </c>
      <c r="I364" s="118">
        <f>I155+I311+I326+I351</f>
        <v>0</v>
      </c>
      <c r="J364" s="22">
        <f>J155+J311+J326</f>
        <v>0</v>
      </c>
      <c r="K364" s="22">
        <f>K155+K311+K326</f>
        <v>0</v>
      </c>
      <c r="L364" s="22">
        <f>L155+L311+L326</f>
        <v>0</v>
      </c>
      <c r="M364" s="193"/>
      <c r="N364" s="193"/>
      <c r="O364" s="142"/>
    </row>
    <row r="365" spans="1:14" ht="6.75" customHeight="1">
      <c r="A365" s="33"/>
      <c r="B365" s="32"/>
      <c r="C365" s="32"/>
      <c r="D365" s="33"/>
      <c r="E365" s="33"/>
      <c r="F365" s="33"/>
      <c r="G365" s="33"/>
      <c r="H365" s="144"/>
      <c r="I365" s="122"/>
      <c r="J365" s="33"/>
      <c r="K365" s="33"/>
      <c r="L365" s="33"/>
      <c r="M365" s="33"/>
      <c r="N365" s="33"/>
    </row>
    <row r="366" spans="1:14" ht="21" customHeight="1">
      <c r="A366" s="59"/>
      <c r="B366" s="32"/>
      <c r="C366" s="32"/>
      <c r="D366" s="33"/>
      <c r="E366" s="33"/>
      <c r="F366" s="33"/>
      <c r="G366" s="33"/>
      <c r="H366" s="144"/>
      <c r="I366" s="122"/>
      <c r="J366" s="33"/>
      <c r="K366" s="33"/>
      <c r="L366" s="33"/>
      <c r="M366" s="33"/>
      <c r="N366" s="33"/>
    </row>
    <row r="367" spans="1:14" ht="22.5" customHeight="1">
      <c r="A367" s="241"/>
      <c r="B367" s="242"/>
      <c r="C367" s="242"/>
      <c r="D367" s="243"/>
      <c r="E367" s="241"/>
      <c r="F367" s="241"/>
      <c r="G367" s="241"/>
      <c r="H367" s="241"/>
      <c r="I367" s="241"/>
      <c r="J367" s="244"/>
      <c r="K367" s="244"/>
      <c r="L367" s="200" t="s">
        <v>159</v>
      </c>
      <c r="M367" s="200"/>
      <c r="N367" s="200"/>
    </row>
    <row r="368" spans="1:14" ht="22.5" customHeight="1">
      <c r="A368" s="241"/>
      <c r="B368" s="242"/>
      <c r="C368" s="242"/>
      <c r="D368" s="243"/>
      <c r="E368" s="241"/>
      <c r="F368" s="241"/>
      <c r="G368" s="241"/>
      <c r="H368" s="241"/>
      <c r="I368" s="241"/>
      <c r="J368" s="244"/>
      <c r="K368" s="244"/>
      <c r="L368" s="200"/>
      <c r="M368" s="200"/>
      <c r="N368" s="200"/>
    </row>
    <row r="369" spans="1:14" ht="12.75" customHeight="1" hidden="1">
      <c r="A369" s="241"/>
      <c r="B369" s="242"/>
      <c r="C369" s="242"/>
      <c r="D369" s="243"/>
      <c r="E369" s="241"/>
      <c r="F369" s="241"/>
      <c r="G369" s="241"/>
      <c r="H369" s="241"/>
      <c r="I369" s="241"/>
      <c r="J369" s="244"/>
      <c r="K369" s="244"/>
      <c r="L369" s="245"/>
      <c r="M369" s="245"/>
      <c r="N369" s="245"/>
    </row>
    <row r="370" spans="1:14" ht="21.75" customHeight="1">
      <c r="A370" s="200" t="s">
        <v>160</v>
      </c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</row>
    <row r="371" spans="1:14" ht="24.75" customHeight="1" thickBot="1">
      <c r="A371" s="246" t="s">
        <v>161</v>
      </c>
      <c r="B371" s="246"/>
      <c r="C371" s="246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</row>
    <row r="372" spans="1:14" s="3" customFormat="1" ht="111.75" customHeight="1" thickBot="1">
      <c r="A372" s="168" t="s">
        <v>6</v>
      </c>
      <c r="B372" s="169" t="s">
        <v>7</v>
      </c>
      <c r="C372" s="169" t="s">
        <v>8</v>
      </c>
      <c r="D372" s="166" t="s">
        <v>9</v>
      </c>
      <c r="E372" s="166" t="s">
        <v>10</v>
      </c>
      <c r="F372" s="10" t="s">
        <v>11</v>
      </c>
      <c r="G372" s="166" t="s">
        <v>12</v>
      </c>
      <c r="H372" s="167" t="s">
        <v>13</v>
      </c>
      <c r="I372" s="167"/>
      <c r="J372" s="167"/>
      <c r="K372" s="167"/>
      <c r="L372" s="167"/>
      <c r="M372" s="166" t="s">
        <v>14</v>
      </c>
      <c r="N372" s="173" t="s">
        <v>15</v>
      </c>
    </row>
    <row r="373" spans="1:14" s="3" customFormat="1" ht="124.5" customHeight="1">
      <c r="A373" s="168"/>
      <c r="B373" s="169"/>
      <c r="C373" s="169"/>
      <c r="D373" s="166"/>
      <c r="E373" s="166"/>
      <c r="F373" s="11" t="s">
        <v>16</v>
      </c>
      <c r="G373" s="166"/>
      <c r="H373" s="91" t="s">
        <v>17</v>
      </c>
      <c r="I373" s="115" t="s">
        <v>18</v>
      </c>
      <c r="J373" s="11" t="s">
        <v>19</v>
      </c>
      <c r="K373" s="11" t="s">
        <v>20</v>
      </c>
      <c r="L373" s="11" t="s">
        <v>21</v>
      </c>
      <c r="M373" s="166"/>
      <c r="N373" s="173"/>
    </row>
    <row r="374" spans="1:14" s="5" customFormat="1" ht="21" customHeight="1" thickBot="1">
      <c r="A374" s="60">
        <v>1</v>
      </c>
      <c r="B374" s="61">
        <v>2</v>
      </c>
      <c r="C374" s="61">
        <v>3</v>
      </c>
      <c r="D374" s="61">
        <v>4</v>
      </c>
      <c r="E374" s="61">
        <v>5</v>
      </c>
      <c r="F374" s="61">
        <v>6</v>
      </c>
      <c r="G374" s="61">
        <v>7</v>
      </c>
      <c r="H374" s="92">
        <v>8</v>
      </c>
      <c r="I374" s="116">
        <v>9</v>
      </c>
      <c r="J374" s="61">
        <v>10</v>
      </c>
      <c r="K374" s="61">
        <v>11</v>
      </c>
      <c r="L374" s="61">
        <v>12</v>
      </c>
      <c r="M374" s="61">
        <v>13</v>
      </c>
      <c r="N374" s="62">
        <v>14</v>
      </c>
    </row>
    <row r="375" spans="1:14" ht="48" customHeight="1">
      <c r="A375" s="247" t="s">
        <v>22</v>
      </c>
      <c r="B375" s="248" t="s">
        <v>306</v>
      </c>
      <c r="C375" s="171" t="s">
        <v>105</v>
      </c>
      <c r="D375" s="20" t="s">
        <v>24</v>
      </c>
      <c r="E375" s="172" t="s">
        <v>55</v>
      </c>
      <c r="F375" s="63">
        <f>F376+F377+F378</f>
        <v>72492.79999999999</v>
      </c>
      <c r="G375" s="63">
        <f>H375+I375+J375+K375+L375</f>
        <v>367460.86100000003</v>
      </c>
      <c r="H375" s="107">
        <f>H376+H377+H378</f>
        <v>75868.861</v>
      </c>
      <c r="I375" s="134">
        <f>I376+I377+I378</f>
        <v>73926</v>
      </c>
      <c r="J375" s="134">
        <f>J376+J377+J378</f>
        <v>73926</v>
      </c>
      <c r="K375" s="134">
        <f>K376+K377+K378</f>
        <v>73926</v>
      </c>
      <c r="L375" s="135">
        <f>L376+L377+L378</f>
        <v>69814</v>
      </c>
      <c r="M375" s="183" t="s">
        <v>26</v>
      </c>
      <c r="N375" s="183" t="s">
        <v>245</v>
      </c>
    </row>
    <row r="376" spans="1:14" ht="70.5" customHeight="1">
      <c r="A376" s="247"/>
      <c r="B376" s="249"/>
      <c r="C376" s="171"/>
      <c r="D376" s="17" t="s">
        <v>27</v>
      </c>
      <c r="E376" s="172"/>
      <c r="F376" s="18">
        <f>F380+F412+F396+F416</f>
        <v>2114.3999999999996</v>
      </c>
      <c r="G376" s="18">
        <f aca="true" t="shared" si="67" ref="G376:L376">G380+G384+G388+G392+G412</f>
        <v>0</v>
      </c>
      <c r="H376" s="94">
        <f>H380+H384+H388+H392+H412+H396+H416+H420</f>
        <v>2900</v>
      </c>
      <c r="I376" s="83">
        <f t="shared" si="67"/>
        <v>0</v>
      </c>
      <c r="J376" s="83">
        <f>J380+J384+J388+J392+J412</f>
        <v>0</v>
      </c>
      <c r="K376" s="83">
        <f>K380+K384+K388+K392+K412</f>
        <v>0</v>
      </c>
      <c r="L376" s="89">
        <f t="shared" si="67"/>
        <v>0</v>
      </c>
      <c r="M376" s="183"/>
      <c r="N376" s="183"/>
    </row>
    <row r="377" spans="1:14" ht="52.5" customHeight="1">
      <c r="A377" s="247"/>
      <c r="B377" s="249"/>
      <c r="C377" s="171"/>
      <c r="D377" s="17" t="s">
        <v>28</v>
      </c>
      <c r="E377" s="172"/>
      <c r="F377" s="18">
        <f>F381+F397+F413+F417</f>
        <v>70378.4</v>
      </c>
      <c r="G377" s="76">
        <f>H377+I377+J377+K377+L377</f>
        <v>364560.86100000003</v>
      </c>
      <c r="H377" s="94">
        <f>H381+H397+H413+H417</f>
        <v>72968.861</v>
      </c>
      <c r="I377" s="83">
        <f>I381+I397+I413+I417</f>
        <v>73926</v>
      </c>
      <c r="J377" s="83">
        <f>J381+J397+J413+J417</f>
        <v>73926</v>
      </c>
      <c r="K377" s="83">
        <f>K381+K397+K413+K417</f>
        <v>73926</v>
      </c>
      <c r="L377" s="89">
        <f>L381+L397+L413+L417</f>
        <v>69814</v>
      </c>
      <c r="M377" s="183"/>
      <c r="N377" s="183"/>
    </row>
    <row r="378" spans="1:14" ht="77.25" customHeight="1">
      <c r="A378" s="247"/>
      <c r="B378" s="250"/>
      <c r="C378" s="171"/>
      <c r="D378" s="17" t="s">
        <v>29</v>
      </c>
      <c r="E378" s="172"/>
      <c r="F378" s="18">
        <f>F382+F386+F390+F394+F414</f>
        <v>0</v>
      </c>
      <c r="G378" s="76">
        <f aca="true" t="shared" si="68" ref="G378:L378">G382+G386+G390+G394+G414</f>
        <v>0</v>
      </c>
      <c r="H378" s="94">
        <f t="shared" si="68"/>
        <v>0</v>
      </c>
      <c r="I378" s="83">
        <f t="shared" si="68"/>
        <v>0</v>
      </c>
      <c r="J378" s="83">
        <f>J382+J386+J390+J394+J414</f>
        <v>0</v>
      </c>
      <c r="K378" s="83">
        <f>K382+K386+K390+K394+K414</f>
        <v>0</v>
      </c>
      <c r="L378" s="89">
        <f t="shared" si="68"/>
        <v>0</v>
      </c>
      <c r="M378" s="183"/>
      <c r="N378" s="183"/>
    </row>
    <row r="379" spans="1:14" ht="45" customHeight="1">
      <c r="A379" s="252" t="s">
        <v>30</v>
      </c>
      <c r="B379" s="171" t="s">
        <v>162</v>
      </c>
      <c r="C379" s="171" t="s">
        <v>163</v>
      </c>
      <c r="D379" s="20" t="s">
        <v>24</v>
      </c>
      <c r="E379" s="172" t="s">
        <v>55</v>
      </c>
      <c r="F379" s="63">
        <f>F380+F381+F382</f>
        <v>9124.3</v>
      </c>
      <c r="G379" s="80">
        <f>H379+I379+J379+K379+L379</f>
        <v>41276.68100000001</v>
      </c>
      <c r="H379" s="107">
        <f>H380+H381+H382</f>
        <v>8558.081</v>
      </c>
      <c r="I379" s="134">
        <f>I380+I381+I382</f>
        <v>7564.300000000001</v>
      </c>
      <c r="J379" s="134">
        <f>J380+J381+J382</f>
        <v>7564.300000000001</v>
      </c>
      <c r="K379" s="134">
        <f>K380+K381+K382</f>
        <v>7564.300000000001</v>
      </c>
      <c r="L379" s="135">
        <f>L380+L381+L382</f>
        <v>10025.7</v>
      </c>
      <c r="M379" s="183" t="s">
        <v>26</v>
      </c>
      <c r="N379" s="183" t="s">
        <v>164</v>
      </c>
    </row>
    <row r="380" spans="1:14" ht="69.75" customHeight="1">
      <c r="A380" s="252"/>
      <c r="B380" s="171"/>
      <c r="C380" s="171"/>
      <c r="D380" s="17" t="s">
        <v>27</v>
      </c>
      <c r="E380" s="172"/>
      <c r="F380" s="18"/>
      <c r="G380" s="76"/>
      <c r="H380" s="94"/>
      <c r="I380" s="83"/>
      <c r="J380" s="83"/>
      <c r="K380" s="83"/>
      <c r="L380" s="89"/>
      <c r="M380" s="183"/>
      <c r="N380" s="183"/>
    </row>
    <row r="381" spans="1:14" ht="71.25" customHeight="1">
      <c r="A381" s="252"/>
      <c r="B381" s="171"/>
      <c r="C381" s="171"/>
      <c r="D381" s="17" t="s">
        <v>28</v>
      </c>
      <c r="E381" s="172"/>
      <c r="F381" s="18">
        <f>F385+F393+F389</f>
        <v>9124.3</v>
      </c>
      <c r="G381" s="76">
        <f>H381+I381+J381+K381+L381</f>
        <v>41276.68100000001</v>
      </c>
      <c r="H381" s="94">
        <f>H385+H393+H389</f>
        <v>8558.081</v>
      </c>
      <c r="I381" s="83">
        <f>I385+I393+I389</f>
        <v>7564.300000000001</v>
      </c>
      <c r="J381" s="83">
        <f>J385+J393+J389</f>
        <v>7564.300000000001</v>
      </c>
      <c r="K381" s="83">
        <f>K385+K393+K389</f>
        <v>7564.300000000001</v>
      </c>
      <c r="L381" s="89">
        <f>L385+L393+L389</f>
        <v>10025.7</v>
      </c>
      <c r="M381" s="183"/>
      <c r="N381" s="183"/>
    </row>
    <row r="382" spans="1:14" ht="309" customHeight="1">
      <c r="A382" s="252"/>
      <c r="B382" s="171"/>
      <c r="C382" s="171"/>
      <c r="D382" s="17" t="s">
        <v>29</v>
      </c>
      <c r="E382" s="172"/>
      <c r="F382" s="18"/>
      <c r="G382" s="76"/>
      <c r="H382" s="94"/>
      <c r="I382" s="76"/>
      <c r="J382" s="76"/>
      <c r="K382" s="76"/>
      <c r="L382" s="18"/>
      <c r="M382" s="183"/>
      <c r="N382" s="183"/>
    </row>
    <row r="383" spans="1:14" ht="48" customHeight="1">
      <c r="A383" s="251" t="s">
        <v>165</v>
      </c>
      <c r="B383" s="187" t="s">
        <v>166</v>
      </c>
      <c r="C383" s="171" t="s">
        <v>167</v>
      </c>
      <c r="D383" s="20" t="s">
        <v>24</v>
      </c>
      <c r="E383" s="172" t="s">
        <v>55</v>
      </c>
      <c r="F383" s="63">
        <f>F384+F385+F386</f>
        <v>7781.1</v>
      </c>
      <c r="G383" s="80">
        <f>H383+I383+J383+K383+L383</f>
        <v>35523.311</v>
      </c>
      <c r="H383" s="107">
        <f>H384+H385+H386</f>
        <v>7475.311</v>
      </c>
      <c r="I383" s="80">
        <f>I384+I385+I386</f>
        <v>6367.1</v>
      </c>
      <c r="J383" s="80">
        <f>J384+J385+J386</f>
        <v>6367.1</v>
      </c>
      <c r="K383" s="80">
        <f>K384+K385+K386</f>
        <v>6367.1</v>
      </c>
      <c r="L383" s="63">
        <f>L384+L385+L386</f>
        <v>8946.7</v>
      </c>
      <c r="M383" s="183" t="s">
        <v>26</v>
      </c>
      <c r="N383" s="183" t="s">
        <v>246</v>
      </c>
    </row>
    <row r="384" spans="1:14" ht="74.25" customHeight="1">
      <c r="A384" s="251"/>
      <c r="B384" s="188"/>
      <c r="C384" s="171"/>
      <c r="D384" s="17" t="s">
        <v>27</v>
      </c>
      <c r="E384" s="172"/>
      <c r="F384" s="18"/>
      <c r="G384" s="76"/>
      <c r="H384" s="94"/>
      <c r="I384" s="76"/>
      <c r="J384" s="76"/>
      <c r="K384" s="76"/>
      <c r="L384" s="18"/>
      <c r="M384" s="183"/>
      <c r="N384" s="183"/>
    </row>
    <row r="385" spans="1:14" ht="45" customHeight="1">
      <c r="A385" s="251"/>
      <c r="B385" s="188"/>
      <c r="C385" s="171"/>
      <c r="D385" s="17" t="s">
        <v>28</v>
      </c>
      <c r="E385" s="172"/>
      <c r="F385" s="18">
        <v>7781.1</v>
      </c>
      <c r="G385" s="76">
        <f>H385+I385+J385+K385+L385</f>
        <v>35523.311</v>
      </c>
      <c r="H385" s="94">
        <f>7223.401+250+1.91</f>
        <v>7475.311</v>
      </c>
      <c r="I385" s="76">
        <v>6367.1</v>
      </c>
      <c r="J385" s="76">
        <v>6367.1</v>
      </c>
      <c r="K385" s="76">
        <v>6367.1</v>
      </c>
      <c r="L385" s="18">
        <v>8946.7</v>
      </c>
      <c r="M385" s="183"/>
      <c r="N385" s="183"/>
    </row>
    <row r="386" spans="1:14" ht="48.75" customHeight="1">
      <c r="A386" s="251"/>
      <c r="B386" s="171"/>
      <c r="C386" s="171"/>
      <c r="D386" s="17" t="s">
        <v>29</v>
      </c>
      <c r="E386" s="172"/>
      <c r="F386" s="18"/>
      <c r="G386" s="76"/>
      <c r="H386" s="94"/>
      <c r="I386" s="76"/>
      <c r="J386" s="76"/>
      <c r="K386" s="76"/>
      <c r="L386" s="18"/>
      <c r="M386" s="183"/>
      <c r="N386" s="183"/>
    </row>
    <row r="387" spans="1:14" ht="48" customHeight="1">
      <c r="A387" s="253" t="s">
        <v>168</v>
      </c>
      <c r="B387" s="171" t="s">
        <v>169</v>
      </c>
      <c r="C387" s="171" t="s">
        <v>167</v>
      </c>
      <c r="D387" s="20" t="s">
        <v>24</v>
      </c>
      <c r="E387" s="172" t="s">
        <v>55</v>
      </c>
      <c r="F387" s="63">
        <f>F388+F389+F390</f>
        <v>1014</v>
      </c>
      <c r="G387" s="80">
        <f>H387+I387+J387+K387+L387</f>
        <v>5318.700000000001</v>
      </c>
      <c r="H387" s="107">
        <f>H388+H389+H390</f>
        <v>1014</v>
      </c>
      <c r="I387" s="80">
        <f>I388+I389+I390</f>
        <v>1096.9</v>
      </c>
      <c r="J387" s="80">
        <f>J388+J389+J390</f>
        <v>1096.9</v>
      </c>
      <c r="K387" s="80">
        <f>K388+K389+K390</f>
        <v>1096.9</v>
      </c>
      <c r="L387" s="63">
        <f>L388+L389+L390</f>
        <v>1014</v>
      </c>
      <c r="M387" s="183" t="s">
        <v>26</v>
      </c>
      <c r="N387" s="183" t="s">
        <v>246</v>
      </c>
    </row>
    <row r="388" spans="1:14" ht="69" customHeight="1">
      <c r="A388" s="253"/>
      <c r="B388" s="171"/>
      <c r="C388" s="171"/>
      <c r="D388" s="17" t="s">
        <v>27</v>
      </c>
      <c r="E388" s="172"/>
      <c r="F388" s="18"/>
      <c r="G388" s="76"/>
      <c r="H388" s="94"/>
      <c r="I388" s="76"/>
      <c r="J388" s="76"/>
      <c r="K388" s="76"/>
      <c r="L388" s="18"/>
      <c r="M388" s="183"/>
      <c r="N388" s="183"/>
    </row>
    <row r="389" spans="1:14" ht="45.75" customHeight="1">
      <c r="A389" s="253"/>
      <c r="B389" s="171"/>
      <c r="C389" s="171"/>
      <c r="D389" s="17" t="s">
        <v>28</v>
      </c>
      <c r="E389" s="172"/>
      <c r="F389" s="18">
        <v>1014</v>
      </c>
      <c r="G389" s="76">
        <f>H389+I389+J389+K389+L389</f>
        <v>5318.700000000001</v>
      </c>
      <c r="H389" s="94">
        <f>1014</f>
        <v>1014</v>
      </c>
      <c r="I389" s="76">
        <v>1096.9</v>
      </c>
      <c r="J389" s="76">
        <v>1096.9</v>
      </c>
      <c r="K389" s="76">
        <v>1096.9</v>
      </c>
      <c r="L389" s="18">
        <v>1014</v>
      </c>
      <c r="M389" s="183"/>
      <c r="N389" s="183"/>
    </row>
    <row r="390" spans="1:14" ht="65.25" customHeight="1">
      <c r="A390" s="253"/>
      <c r="B390" s="171"/>
      <c r="C390" s="171"/>
      <c r="D390" s="17" t="s">
        <v>29</v>
      </c>
      <c r="E390" s="172"/>
      <c r="F390" s="18"/>
      <c r="G390" s="76"/>
      <c r="H390" s="94"/>
      <c r="I390" s="76"/>
      <c r="J390" s="76"/>
      <c r="K390" s="76"/>
      <c r="L390" s="18"/>
      <c r="M390" s="183"/>
      <c r="N390" s="183"/>
    </row>
    <row r="391" spans="1:14" ht="48" customHeight="1">
      <c r="A391" s="254" t="s">
        <v>170</v>
      </c>
      <c r="B391" s="171" t="s">
        <v>171</v>
      </c>
      <c r="C391" s="171" t="s">
        <v>172</v>
      </c>
      <c r="D391" s="20" t="s">
        <v>24</v>
      </c>
      <c r="E391" s="172" t="s">
        <v>55</v>
      </c>
      <c r="F391" s="63">
        <f>F392+F393+F394</f>
        <v>329.2</v>
      </c>
      <c r="G391" s="80">
        <f>H391+I391+J391+K391+L391</f>
        <v>434.67</v>
      </c>
      <c r="H391" s="107">
        <f>H392+H393+H394</f>
        <v>68.77</v>
      </c>
      <c r="I391" s="80">
        <f>I392+I393+I394</f>
        <v>100.3</v>
      </c>
      <c r="J391" s="80">
        <f>J392+J393+J394</f>
        <v>100.3</v>
      </c>
      <c r="K391" s="80">
        <f>K392+K393+K394</f>
        <v>100.3</v>
      </c>
      <c r="L391" s="63">
        <f>L392+L393+L394</f>
        <v>65</v>
      </c>
      <c r="M391" s="183" t="s">
        <v>26</v>
      </c>
      <c r="N391" s="183" t="s">
        <v>246</v>
      </c>
    </row>
    <row r="392" spans="1:14" ht="52.5" customHeight="1">
      <c r="A392" s="254"/>
      <c r="B392" s="171"/>
      <c r="C392" s="171"/>
      <c r="D392" s="17" t="s">
        <v>27</v>
      </c>
      <c r="E392" s="172"/>
      <c r="F392" s="18"/>
      <c r="G392" s="76"/>
      <c r="H392" s="94"/>
      <c r="I392" s="76"/>
      <c r="J392" s="76"/>
      <c r="K392" s="76"/>
      <c r="L392" s="18"/>
      <c r="M392" s="183"/>
      <c r="N392" s="183"/>
    </row>
    <row r="393" spans="1:14" ht="46.5" customHeight="1">
      <c r="A393" s="254"/>
      <c r="B393" s="171"/>
      <c r="C393" s="171"/>
      <c r="D393" s="17" t="s">
        <v>28</v>
      </c>
      <c r="E393" s="172"/>
      <c r="F393" s="18">
        <v>329.2</v>
      </c>
      <c r="G393" s="76">
        <f>H393+I393+J393+K393+L393</f>
        <v>434.67</v>
      </c>
      <c r="H393" s="94">
        <f>65.02+3.75</f>
        <v>68.77</v>
      </c>
      <c r="I393" s="76">
        <v>100.3</v>
      </c>
      <c r="J393" s="76">
        <v>100.3</v>
      </c>
      <c r="K393" s="76">
        <v>100.3</v>
      </c>
      <c r="L393" s="18">
        <v>65</v>
      </c>
      <c r="M393" s="183"/>
      <c r="N393" s="183"/>
    </row>
    <row r="394" spans="1:14" ht="78.75" customHeight="1">
      <c r="A394" s="254"/>
      <c r="B394" s="171"/>
      <c r="C394" s="171"/>
      <c r="D394" s="17" t="s">
        <v>29</v>
      </c>
      <c r="E394" s="172"/>
      <c r="F394" s="18"/>
      <c r="G394" s="76"/>
      <c r="H394" s="94"/>
      <c r="I394" s="76"/>
      <c r="J394" s="76"/>
      <c r="K394" s="76"/>
      <c r="L394" s="18"/>
      <c r="M394" s="183"/>
      <c r="N394" s="183"/>
    </row>
    <row r="395" spans="1:14" ht="48.75" customHeight="1">
      <c r="A395" s="256" t="s">
        <v>32</v>
      </c>
      <c r="B395" s="171" t="s">
        <v>173</v>
      </c>
      <c r="C395" s="179" t="s">
        <v>174</v>
      </c>
      <c r="D395" s="20" t="s">
        <v>34</v>
      </c>
      <c r="E395" s="172" t="s">
        <v>55</v>
      </c>
      <c r="F395" s="81">
        <f>F396+F397+F398</f>
        <v>61411.5</v>
      </c>
      <c r="G395" s="81">
        <f>H395+I395+J395+K395+L395</f>
        <v>315563.18</v>
      </c>
      <c r="H395" s="95">
        <f>H396+H397+H398</f>
        <v>62963.78</v>
      </c>
      <c r="I395" s="82">
        <f>I396+I397+I398</f>
        <v>64922.7</v>
      </c>
      <c r="J395" s="82">
        <f>J396+J397+J398</f>
        <v>64922.7</v>
      </c>
      <c r="K395" s="82">
        <f>K396+K397+K398</f>
        <v>64922.7</v>
      </c>
      <c r="L395" s="133">
        <f>L396+L397+L398</f>
        <v>57831.3</v>
      </c>
      <c r="M395" s="183" t="s">
        <v>26</v>
      </c>
      <c r="N395" s="192" t="s">
        <v>247</v>
      </c>
    </row>
    <row r="396" spans="1:14" ht="45" customHeight="1">
      <c r="A396" s="256"/>
      <c r="B396" s="171"/>
      <c r="C396" s="171"/>
      <c r="D396" s="17" t="s">
        <v>27</v>
      </c>
      <c r="E396" s="172"/>
      <c r="F396" s="21">
        <f>F400+F404+F408</f>
        <v>2114.3999999999996</v>
      </c>
      <c r="G396" s="81">
        <f>H396+I396+J396+K396+L396</f>
        <v>0</v>
      </c>
      <c r="H396" s="95">
        <f aca="true" t="shared" si="69" ref="H396:L397">H400+H404+H408</f>
        <v>0</v>
      </c>
      <c r="I396" s="82">
        <f t="shared" si="69"/>
        <v>0</v>
      </c>
      <c r="J396" s="82">
        <f>J400+J404+J408</f>
        <v>0</v>
      </c>
      <c r="K396" s="82">
        <f>K400+K404+K408</f>
        <v>0</v>
      </c>
      <c r="L396" s="133">
        <f t="shared" si="69"/>
        <v>0</v>
      </c>
      <c r="M396" s="183"/>
      <c r="N396" s="192"/>
    </row>
    <row r="397" spans="1:14" ht="45.75" customHeight="1">
      <c r="A397" s="256"/>
      <c r="B397" s="171"/>
      <c r="C397" s="171"/>
      <c r="D397" s="17" t="s">
        <v>28</v>
      </c>
      <c r="E397" s="172"/>
      <c r="F397" s="21">
        <f>F401+F405+F409</f>
        <v>59297.1</v>
      </c>
      <c r="G397" s="81">
        <f>H397+I397+J397+K397+L397</f>
        <v>315563.18</v>
      </c>
      <c r="H397" s="95">
        <f t="shared" si="69"/>
        <v>62963.78</v>
      </c>
      <c r="I397" s="82">
        <f t="shared" si="69"/>
        <v>64922.7</v>
      </c>
      <c r="J397" s="82">
        <f>J401+J405+J409</f>
        <v>64922.7</v>
      </c>
      <c r="K397" s="82">
        <f>K401+K405+K409</f>
        <v>64922.7</v>
      </c>
      <c r="L397" s="133">
        <f t="shared" si="69"/>
        <v>57831.3</v>
      </c>
      <c r="M397" s="183"/>
      <c r="N397" s="192"/>
    </row>
    <row r="398" spans="1:14" ht="132.75" customHeight="1">
      <c r="A398" s="256"/>
      <c r="B398" s="171"/>
      <c r="C398" s="171"/>
      <c r="D398" s="17" t="s">
        <v>29</v>
      </c>
      <c r="E398" s="172"/>
      <c r="F398" s="21"/>
      <c r="G398" s="81"/>
      <c r="H398" s="95"/>
      <c r="I398" s="82"/>
      <c r="J398" s="82"/>
      <c r="K398" s="82"/>
      <c r="L398" s="133"/>
      <c r="M398" s="183"/>
      <c r="N398" s="192"/>
    </row>
    <row r="399" spans="1:14" ht="31.5" customHeight="1">
      <c r="A399" s="255" t="s">
        <v>175</v>
      </c>
      <c r="B399" s="171" t="s">
        <v>166</v>
      </c>
      <c r="C399" s="179" t="s">
        <v>174</v>
      </c>
      <c r="D399" s="20" t="s">
        <v>34</v>
      </c>
      <c r="E399" s="172" t="s">
        <v>55</v>
      </c>
      <c r="F399" s="21">
        <f>F400+F401+F402</f>
        <v>33745.6</v>
      </c>
      <c r="G399" s="81">
        <f>H399+I399+J399+K399+L399</f>
        <v>167386.97</v>
      </c>
      <c r="H399" s="95">
        <f>H400+H401+H402</f>
        <v>32843.07</v>
      </c>
      <c r="I399" s="81">
        <f>I400+I401+I402+I402</f>
        <v>34442.9</v>
      </c>
      <c r="J399" s="81">
        <f>J400+J401+J402+J402</f>
        <v>34442.9</v>
      </c>
      <c r="K399" s="81">
        <f>K400+K401+K402+K402</f>
        <v>34442.9</v>
      </c>
      <c r="L399" s="21">
        <f>L400+L401+L402</f>
        <v>31215.2</v>
      </c>
      <c r="M399" s="183" t="s">
        <v>26</v>
      </c>
      <c r="N399" s="192" t="s">
        <v>247</v>
      </c>
    </row>
    <row r="400" spans="1:14" ht="72.75" customHeight="1">
      <c r="A400" s="255"/>
      <c r="B400" s="171"/>
      <c r="C400" s="171"/>
      <c r="D400" s="17" t="s">
        <v>27</v>
      </c>
      <c r="E400" s="172"/>
      <c r="F400" s="21">
        <v>1163.5</v>
      </c>
      <c r="G400" s="81"/>
      <c r="H400" s="95"/>
      <c r="I400" s="81"/>
      <c r="J400" s="81"/>
      <c r="K400" s="81"/>
      <c r="L400" s="21"/>
      <c r="M400" s="183"/>
      <c r="N400" s="192"/>
    </row>
    <row r="401" spans="1:14" ht="47.25" customHeight="1">
      <c r="A401" s="255"/>
      <c r="B401" s="171"/>
      <c r="C401" s="171"/>
      <c r="D401" s="17" t="s">
        <v>28</v>
      </c>
      <c r="E401" s="172"/>
      <c r="F401" s="21">
        <v>32582.1</v>
      </c>
      <c r="G401" s="81">
        <f>H401+I401+J401+K401+L401</f>
        <v>167386.97</v>
      </c>
      <c r="H401" s="95">
        <f>31215.27+2532.9+764.9-1670</f>
        <v>32843.07</v>
      </c>
      <c r="I401" s="81">
        <v>34442.9</v>
      </c>
      <c r="J401" s="81">
        <v>34442.9</v>
      </c>
      <c r="K401" s="81">
        <v>34442.9</v>
      </c>
      <c r="L401" s="21">
        <v>31215.2</v>
      </c>
      <c r="M401" s="183"/>
      <c r="N401" s="192"/>
    </row>
    <row r="402" spans="1:14" ht="117" customHeight="1">
      <c r="A402" s="255"/>
      <c r="B402" s="171"/>
      <c r="C402" s="171"/>
      <c r="D402" s="17" t="s">
        <v>29</v>
      </c>
      <c r="E402" s="172"/>
      <c r="F402" s="21"/>
      <c r="G402" s="81"/>
      <c r="H402" s="95"/>
      <c r="I402" s="81"/>
      <c r="J402" s="81"/>
      <c r="K402" s="81"/>
      <c r="L402" s="21"/>
      <c r="M402" s="183"/>
      <c r="N402" s="192"/>
    </row>
    <row r="403" spans="1:14" ht="31.5" customHeight="1">
      <c r="A403" s="255" t="s">
        <v>176</v>
      </c>
      <c r="B403" s="171" t="s">
        <v>177</v>
      </c>
      <c r="C403" s="179" t="s">
        <v>174</v>
      </c>
      <c r="D403" s="20" t="s">
        <v>34</v>
      </c>
      <c r="E403" s="172" t="s">
        <v>55</v>
      </c>
      <c r="F403" s="21">
        <f>F404+F405+F406</f>
        <v>11806.2</v>
      </c>
      <c r="G403" s="81">
        <f>H403+I403+J403+K403+L403</f>
        <v>66289.73000000001</v>
      </c>
      <c r="H403" s="95">
        <f>H404+H405+H406</f>
        <v>13967.03</v>
      </c>
      <c r="I403" s="82">
        <f>I404+I405+I406</f>
        <v>13218.3</v>
      </c>
      <c r="J403" s="82">
        <f>J404+J405+J406</f>
        <v>13218.3</v>
      </c>
      <c r="K403" s="82">
        <f>K404+K405+K406</f>
        <v>13218.3</v>
      </c>
      <c r="L403" s="133">
        <f>L404+L405+L406</f>
        <v>12667.8</v>
      </c>
      <c r="M403" s="183" t="s">
        <v>26</v>
      </c>
      <c r="N403" s="192" t="s">
        <v>247</v>
      </c>
    </row>
    <row r="404" spans="1:14" ht="81" customHeight="1">
      <c r="A404" s="255"/>
      <c r="B404" s="171"/>
      <c r="C404" s="171"/>
      <c r="D404" s="17" t="s">
        <v>27</v>
      </c>
      <c r="E404" s="172"/>
      <c r="F404" s="21">
        <v>407.1</v>
      </c>
      <c r="G404" s="81"/>
      <c r="H404" s="95"/>
      <c r="I404" s="81"/>
      <c r="J404" s="81"/>
      <c r="K404" s="81"/>
      <c r="L404" s="21"/>
      <c r="M404" s="183"/>
      <c r="N404" s="192"/>
    </row>
    <row r="405" spans="1:14" ht="54" customHeight="1">
      <c r="A405" s="255"/>
      <c r="B405" s="171"/>
      <c r="C405" s="171"/>
      <c r="D405" s="17" t="s">
        <v>28</v>
      </c>
      <c r="E405" s="172"/>
      <c r="F405" s="21">
        <v>11399.1</v>
      </c>
      <c r="G405" s="81">
        <f>H405+I405+J405+K405+L405</f>
        <v>66289.73000000001</v>
      </c>
      <c r="H405" s="95">
        <v>13967.03</v>
      </c>
      <c r="I405" s="82">
        <v>13218.3</v>
      </c>
      <c r="J405" s="82">
        <v>13218.3</v>
      </c>
      <c r="K405" s="82">
        <v>13218.3</v>
      </c>
      <c r="L405" s="21">
        <v>12667.8</v>
      </c>
      <c r="M405" s="183"/>
      <c r="N405" s="192"/>
    </row>
    <row r="406" spans="1:14" ht="109.5" customHeight="1">
      <c r="A406" s="255"/>
      <c r="B406" s="171"/>
      <c r="C406" s="171"/>
      <c r="D406" s="17" t="s">
        <v>29</v>
      </c>
      <c r="E406" s="172"/>
      <c r="F406" s="21"/>
      <c r="G406" s="81"/>
      <c r="H406" s="95"/>
      <c r="I406" s="81"/>
      <c r="J406" s="81"/>
      <c r="K406" s="81"/>
      <c r="L406" s="21"/>
      <c r="M406" s="183"/>
      <c r="N406" s="192"/>
    </row>
    <row r="407" spans="1:14" ht="31.5" customHeight="1">
      <c r="A407" s="255" t="s">
        <v>178</v>
      </c>
      <c r="B407" s="171" t="s">
        <v>171</v>
      </c>
      <c r="C407" s="179" t="s">
        <v>174</v>
      </c>
      <c r="D407" s="20" t="s">
        <v>34</v>
      </c>
      <c r="E407" s="172" t="s">
        <v>55</v>
      </c>
      <c r="F407" s="21">
        <f>F408+F409</f>
        <v>15859.699999999999</v>
      </c>
      <c r="G407" s="81">
        <f>H407+I407+J407+K407+L407</f>
        <v>81886.48</v>
      </c>
      <c r="H407" s="95">
        <f>H408+H409+H410</f>
        <v>16153.68</v>
      </c>
      <c r="I407" s="82">
        <f>I408+I409+I410</f>
        <v>17261.5</v>
      </c>
      <c r="J407" s="82">
        <f>J408+J409+J410</f>
        <v>17261.5</v>
      </c>
      <c r="K407" s="82">
        <f>K408+K409+K410</f>
        <v>17261.5</v>
      </c>
      <c r="L407" s="21">
        <f>L408+L409+L410</f>
        <v>13948.3</v>
      </c>
      <c r="M407" s="183" t="s">
        <v>26</v>
      </c>
      <c r="N407" s="192" t="s">
        <v>247</v>
      </c>
    </row>
    <row r="408" spans="1:14" ht="67.5" customHeight="1">
      <c r="A408" s="255"/>
      <c r="B408" s="171"/>
      <c r="C408" s="171"/>
      <c r="D408" s="17" t="s">
        <v>27</v>
      </c>
      <c r="E408" s="172"/>
      <c r="F408" s="21">
        <v>543.8</v>
      </c>
      <c r="G408" s="81"/>
      <c r="H408" s="95"/>
      <c r="I408" s="82"/>
      <c r="J408" s="82"/>
      <c r="K408" s="82"/>
      <c r="L408" s="21"/>
      <c r="M408" s="183"/>
      <c r="N408" s="192"/>
    </row>
    <row r="409" spans="1:14" ht="48.75" customHeight="1">
      <c r="A409" s="255"/>
      <c r="B409" s="171"/>
      <c r="C409" s="171"/>
      <c r="D409" s="17" t="s">
        <v>28</v>
      </c>
      <c r="E409" s="172"/>
      <c r="F409" s="21">
        <v>15315.9</v>
      </c>
      <c r="G409" s="81">
        <f>H409+I409+J409+K409+L409</f>
        <v>81886.48</v>
      </c>
      <c r="H409" s="95">
        <f>14483.68+1670</f>
        <v>16153.68</v>
      </c>
      <c r="I409" s="82">
        <v>17261.5</v>
      </c>
      <c r="J409" s="82">
        <v>17261.5</v>
      </c>
      <c r="K409" s="82">
        <v>17261.5</v>
      </c>
      <c r="L409" s="21">
        <v>13948.3</v>
      </c>
      <c r="M409" s="183"/>
      <c r="N409" s="192"/>
    </row>
    <row r="410" spans="1:14" ht="126" customHeight="1">
      <c r="A410" s="255"/>
      <c r="B410" s="171"/>
      <c r="C410" s="171"/>
      <c r="D410" s="17" t="s">
        <v>29</v>
      </c>
      <c r="E410" s="172"/>
      <c r="F410" s="21"/>
      <c r="G410" s="81"/>
      <c r="H410" s="95"/>
      <c r="I410" s="81"/>
      <c r="J410" s="81"/>
      <c r="K410" s="81"/>
      <c r="L410" s="21"/>
      <c r="M410" s="183"/>
      <c r="N410" s="192"/>
    </row>
    <row r="411" spans="1:14" ht="46.5" customHeight="1">
      <c r="A411" s="254" t="s">
        <v>35</v>
      </c>
      <c r="B411" s="171" t="s">
        <v>251</v>
      </c>
      <c r="C411" s="171" t="s">
        <v>179</v>
      </c>
      <c r="D411" s="20" t="s">
        <v>24</v>
      </c>
      <c r="E411" s="172" t="s">
        <v>55</v>
      </c>
      <c r="F411" s="63">
        <f>F412+F413+F414</f>
        <v>1127</v>
      </c>
      <c r="G411" s="80">
        <f>H411+I411+J411+K411+L411</f>
        <v>5635</v>
      </c>
      <c r="H411" s="107">
        <f>H412+H413+H414</f>
        <v>1127</v>
      </c>
      <c r="I411" s="80">
        <f>I412+I413+I414</f>
        <v>1127</v>
      </c>
      <c r="J411" s="80">
        <f>J412+J413+J414</f>
        <v>1127</v>
      </c>
      <c r="K411" s="80">
        <f>K412+K413+K414</f>
        <v>1127</v>
      </c>
      <c r="L411" s="63">
        <f>L412+L413+L414</f>
        <v>1127</v>
      </c>
      <c r="M411" s="183" t="s">
        <v>26</v>
      </c>
      <c r="N411" s="183" t="s">
        <v>248</v>
      </c>
    </row>
    <row r="412" spans="1:14" ht="72.75" customHeight="1">
      <c r="A412" s="254"/>
      <c r="B412" s="171"/>
      <c r="C412" s="171"/>
      <c r="D412" s="17" t="s">
        <v>27</v>
      </c>
      <c r="E412" s="172"/>
      <c r="F412" s="18"/>
      <c r="G412" s="76"/>
      <c r="H412" s="94"/>
      <c r="I412" s="76"/>
      <c r="J412" s="76"/>
      <c r="K412" s="76"/>
      <c r="L412" s="18"/>
      <c r="M412" s="183"/>
      <c r="N412" s="183"/>
    </row>
    <row r="413" spans="1:14" ht="45.75" customHeight="1">
      <c r="A413" s="254"/>
      <c r="B413" s="171"/>
      <c r="C413" s="171"/>
      <c r="D413" s="17" t="s">
        <v>28</v>
      </c>
      <c r="E413" s="172"/>
      <c r="F413" s="18">
        <v>1127</v>
      </c>
      <c r="G413" s="76">
        <f>H413+I413+J413+K413+L413</f>
        <v>5635</v>
      </c>
      <c r="H413" s="94">
        <v>1127</v>
      </c>
      <c r="I413" s="76">
        <v>1127</v>
      </c>
      <c r="J413" s="76">
        <v>1127</v>
      </c>
      <c r="K413" s="76">
        <v>1127</v>
      </c>
      <c r="L413" s="18">
        <v>1127</v>
      </c>
      <c r="M413" s="183"/>
      <c r="N413" s="183"/>
    </row>
    <row r="414" spans="1:14" ht="48" customHeight="1">
      <c r="A414" s="254"/>
      <c r="B414" s="188"/>
      <c r="C414" s="171"/>
      <c r="D414" s="17" t="s">
        <v>29</v>
      </c>
      <c r="E414" s="172"/>
      <c r="F414" s="18"/>
      <c r="G414" s="76"/>
      <c r="H414" s="94"/>
      <c r="I414" s="76"/>
      <c r="J414" s="76"/>
      <c r="K414" s="76"/>
      <c r="L414" s="18"/>
      <c r="M414" s="183"/>
      <c r="N414" s="183"/>
    </row>
    <row r="415" spans="1:14" ht="37.5" customHeight="1">
      <c r="A415" s="257" t="s">
        <v>38</v>
      </c>
      <c r="B415" s="258" t="s">
        <v>180</v>
      </c>
      <c r="C415" s="259" t="s">
        <v>181</v>
      </c>
      <c r="D415" s="20" t="s">
        <v>34</v>
      </c>
      <c r="E415" s="172" t="s">
        <v>55</v>
      </c>
      <c r="F415" s="21">
        <f>F416+F417+F418</f>
        <v>830</v>
      </c>
      <c r="G415" s="81">
        <f>H415+I415+J415+K415+L415</f>
        <v>2086</v>
      </c>
      <c r="H415" s="95">
        <f>H416+H417+H418</f>
        <v>320</v>
      </c>
      <c r="I415" s="81">
        <f>I416+I417+I418</f>
        <v>312</v>
      </c>
      <c r="J415" s="81">
        <f>J416+J417+J418</f>
        <v>312</v>
      </c>
      <c r="K415" s="81">
        <f>K416+K417+K418</f>
        <v>312</v>
      </c>
      <c r="L415" s="21">
        <f>L416+L417+L418</f>
        <v>830</v>
      </c>
      <c r="M415" s="183" t="s">
        <v>26</v>
      </c>
      <c r="N415" s="192" t="s">
        <v>182</v>
      </c>
    </row>
    <row r="416" spans="1:14" ht="75.75" customHeight="1">
      <c r="A416" s="257"/>
      <c r="B416" s="258"/>
      <c r="C416" s="259"/>
      <c r="D416" s="17" t="s">
        <v>27</v>
      </c>
      <c r="E416" s="172"/>
      <c r="F416" s="21"/>
      <c r="G416" s="81"/>
      <c r="H416" s="95"/>
      <c r="I416" s="81"/>
      <c r="J416" s="81"/>
      <c r="K416" s="81"/>
      <c r="L416" s="21"/>
      <c r="M416" s="183"/>
      <c r="N416" s="192"/>
    </row>
    <row r="417" spans="1:14" ht="54.75" customHeight="1">
      <c r="A417" s="257"/>
      <c r="B417" s="258"/>
      <c r="C417" s="259"/>
      <c r="D417" s="17" t="s">
        <v>28</v>
      </c>
      <c r="E417" s="172"/>
      <c r="F417" s="21">
        <v>830</v>
      </c>
      <c r="G417" s="81">
        <f>H417+I417+J417+K417+L417</f>
        <v>2086</v>
      </c>
      <c r="H417" s="95">
        <v>320</v>
      </c>
      <c r="I417" s="81">
        <v>312</v>
      </c>
      <c r="J417" s="81">
        <v>312</v>
      </c>
      <c r="K417" s="81">
        <v>312</v>
      </c>
      <c r="L417" s="21">
        <v>830</v>
      </c>
      <c r="M417" s="183"/>
      <c r="N417" s="192"/>
    </row>
    <row r="418" spans="1:14" ht="50.25" customHeight="1">
      <c r="A418" s="257"/>
      <c r="B418" s="258"/>
      <c r="C418" s="259"/>
      <c r="D418" s="17" t="s">
        <v>29</v>
      </c>
      <c r="E418" s="172"/>
      <c r="F418" s="21"/>
      <c r="G418" s="81"/>
      <c r="H418" s="95"/>
      <c r="I418" s="81"/>
      <c r="J418" s="81"/>
      <c r="K418" s="81"/>
      <c r="L418" s="21"/>
      <c r="M418" s="183"/>
      <c r="N418" s="192"/>
    </row>
    <row r="419" spans="1:14" ht="37.5" customHeight="1">
      <c r="A419" s="257" t="s">
        <v>279</v>
      </c>
      <c r="B419" s="258" t="s">
        <v>326</v>
      </c>
      <c r="C419" s="259" t="s">
        <v>76</v>
      </c>
      <c r="D419" s="20" t="s">
        <v>34</v>
      </c>
      <c r="E419" s="172" t="s">
        <v>55</v>
      </c>
      <c r="F419" s="21">
        <f>F420+F421+F422</f>
        <v>0</v>
      </c>
      <c r="G419" s="81">
        <f>H419+I419+J419+K419+L419</f>
        <v>2900</v>
      </c>
      <c r="H419" s="95">
        <f>H420+H421+H422</f>
        <v>2900</v>
      </c>
      <c r="I419" s="81">
        <f>I420+I421+I422</f>
        <v>0</v>
      </c>
      <c r="J419" s="81">
        <f>J420+J421+J422</f>
        <v>0</v>
      </c>
      <c r="K419" s="81">
        <f>K420+K421+K422</f>
        <v>0</v>
      </c>
      <c r="L419" s="21">
        <f>L420+L421+L422</f>
        <v>0</v>
      </c>
      <c r="M419" s="183" t="s">
        <v>26</v>
      </c>
      <c r="N419" s="192" t="s">
        <v>327</v>
      </c>
    </row>
    <row r="420" spans="1:14" ht="75.75" customHeight="1">
      <c r="A420" s="257"/>
      <c r="B420" s="258"/>
      <c r="C420" s="259"/>
      <c r="D420" s="17" t="s">
        <v>27</v>
      </c>
      <c r="E420" s="172"/>
      <c r="F420" s="21"/>
      <c r="G420" s="81">
        <f>H420+I420+J420+K420+L420</f>
        <v>2900</v>
      </c>
      <c r="H420" s="95">
        <v>2900</v>
      </c>
      <c r="I420" s="81"/>
      <c r="J420" s="81"/>
      <c r="K420" s="81"/>
      <c r="L420" s="21"/>
      <c r="M420" s="183"/>
      <c r="N420" s="192"/>
    </row>
    <row r="421" spans="1:14" ht="54.75" customHeight="1">
      <c r="A421" s="257"/>
      <c r="B421" s="258"/>
      <c r="C421" s="259"/>
      <c r="D421" s="17" t="s">
        <v>28</v>
      </c>
      <c r="E421" s="172"/>
      <c r="F421" s="21">
        <v>0</v>
      </c>
      <c r="G421" s="81">
        <f>H421+I421+J421+K421+L421</f>
        <v>0</v>
      </c>
      <c r="H421" s="95">
        <v>0</v>
      </c>
      <c r="I421" s="81">
        <v>0</v>
      </c>
      <c r="J421" s="81">
        <v>0</v>
      </c>
      <c r="K421" s="81">
        <v>0</v>
      </c>
      <c r="L421" s="21">
        <v>0</v>
      </c>
      <c r="M421" s="183"/>
      <c r="N421" s="192"/>
    </row>
    <row r="422" spans="1:14" ht="50.25" customHeight="1">
      <c r="A422" s="257"/>
      <c r="B422" s="258"/>
      <c r="C422" s="259"/>
      <c r="D422" s="17" t="s">
        <v>29</v>
      </c>
      <c r="E422" s="172"/>
      <c r="F422" s="21"/>
      <c r="G422" s="81"/>
      <c r="H422" s="95"/>
      <c r="I422" s="81"/>
      <c r="J422" s="81"/>
      <c r="K422" s="81"/>
      <c r="L422" s="21"/>
      <c r="M422" s="183"/>
      <c r="N422" s="192"/>
    </row>
    <row r="423" spans="1:14" ht="48" customHeight="1">
      <c r="A423" s="260" t="s">
        <v>42</v>
      </c>
      <c r="B423" s="261" t="s">
        <v>307</v>
      </c>
      <c r="C423" s="179" t="s">
        <v>183</v>
      </c>
      <c r="D423" s="65" t="s">
        <v>24</v>
      </c>
      <c r="E423" s="172" t="s">
        <v>55</v>
      </c>
      <c r="F423" s="63">
        <f>F424+F425+F426</f>
        <v>443</v>
      </c>
      <c r="G423" s="80">
        <f>H423+I423+J423+K423+L423</f>
        <v>1083.94</v>
      </c>
      <c r="H423" s="145">
        <f>H424+H425+H426</f>
        <v>103.34</v>
      </c>
      <c r="I423" s="80">
        <f>I424+I425+I426</f>
        <v>179.2</v>
      </c>
      <c r="J423" s="80">
        <f>J424+J425+J426</f>
        <v>179.2</v>
      </c>
      <c r="K423" s="80">
        <f>K424+K425+K426</f>
        <v>179.2</v>
      </c>
      <c r="L423" s="63">
        <f>L424+L425+L426</f>
        <v>443</v>
      </c>
      <c r="M423" s="183" t="s">
        <v>26</v>
      </c>
      <c r="N423" s="183" t="s">
        <v>184</v>
      </c>
    </row>
    <row r="424" spans="1:14" ht="72.75" customHeight="1">
      <c r="A424" s="260"/>
      <c r="B424" s="261"/>
      <c r="C424" s="179"/>
      <c r="D424" s="66" t="s">
        <v>27</v>
      </c>
      <c r="E424" s="172"/>
      <c r="F424" s="18">
        <f>F428</f>
        <v>0</v>
      </c>
      <c r="G424" s="76">
        <f aca="true" t="shared" si="70" ref="G424:L426">G428</f>
        <v>0</v>
      </c>
      <c r="H424" s="99">
        <f t="shared" si="70"/>
        <v>0</v>
      </c>
      <c r="I424" s="76">
        <f t="shared" si="70"/>
        <v>0</v>
      </c>
      <c r="J424" s="76">
        <f t="shared" si="70"/>
        <v>0</v>
      </c>
      <c r="K424" s="76">
        <f t="shared" si="70"/>
        <v>0</v>
      </c>
      <c r="L424" s="18">
        <f t="shared" si="70"/>
        <v>0</v>
      </c>
      <c r="M424" s="183"/>
      <c r="N424" s="183"/>
    </row>
    <row r="425" spans="1:14" ht="52.5" customHeight="1">
      <c r="A425" s="260"/>
      <c r="B425" s="261"/>
      <c r="C425" s="179"/>
      <c r="D425" s="66" t="s">
        <v>28</v>
      </c>
      <c r="E425" s="172"/>
      <c r="F425" s="18">
        <f>F429</f>
        <v>443</v>
      </c>
      <c r="G425" s="76">
        <f>H425+I425+J425+K425+L425</f>
        <v>1083.94</v>
      </c>
      <c r="H425" s="99">
        <f t="shared" si="70"/>
        <v>103.34</v>
      </c>
      <c r="I425" s="76">
        <f t="shared" si="70"/>
        <v>179.2</v>
      </c>
      <c r="J425" s="76">
        <f t="shared" si="70"/>
        <v>179.2</v>
      </c>
      <c r="K425" s="76">
        <f t="shared" si="70"/>
        <v>179.2</v>
      </c>
      <c r="L425" s="18">
        <f t="shared" si="70"/>
        <v>443</v>
      </c>
      <c r="M425" s="183"/>
      <c r="N425" s="183"/>
    </row>
    <row r="426" spans="1:14" ht="45" customHeight="1">
      <c r="A426" s="260"/>
      <c r="B426" s="261"/>
      <c r="C426" s="179"/>
      <c r="D426" s="66" t="s">
        <v>29</v>
      </c>
      <c r="E426" s="172"/>
      <c r="F426" s="18">
        <f>F430</f>
        <v>0</v>
      </c>
      <c r="G426" s="76">
        <f>G430</f>
        <v>0</v>
      </c>
      <c r="H426" s="99">
        <f t="shared" si="70"/>
        <v>0</v>
      </c>
      <c r="I426" s="76">
        <f t="shared" si="70"/>
        <v>0</v>
      </c>
      <c r="J426" s="76">
        <f t="shared" si="70"/>
        <v>0</v>
      </c>
      <c r="K426" s="76">
        <f t="shared" si="70"/>
        <v>0</v>
      </c>
      <c r="L426" s="18">
        <f t="shared" si="70"/>
        <v>0</v>
      </c>
      <c r="M426" s="183"/>
      <c r="N426" s="183"/>
    </row>
    <row r="427" spans="1:14" ht="57.75" customHeight="1">
      <c r="A427" s="254" t="s">
        <v>45</v>
      </c>
      <c r="B427" s="171" t="s">
        <v>318</v>
      </c>
      <c r="C427" s="171" t="s">
        <v>185</v>
      </c>
      <c r="D427" s="20" t="s">
        <v>24</v>
      </c>
      <c r="E427" s="172" t="s">
        <v>55</v>
      </c>
      <c r="F427" s="63">
        <f aca="true" t="shared" si="71" ref="F427:L427">F428+F429+F430</f>
        <v>443</v>
      </c>
      <c r="G427" s="80">
        <f t="shared" si="71"/>
        <v>1083.94</v>
      </c>
      <c r="H427" s="145">
        <f t="shared" si="71"/>
        <v>103.34</v>
      </c>
      <c r="I427" s="80">
        <f t="shared" si="71"/>
        <v>179.2</v>
      </c>
      <c r="J427" s="80">
        <f>J428+J429+J430</f>
        <v>179.2</v>
      </c>
      <c r="K427" s="80">
        <f>K428+K429+K430</f>
        <v>179.2</v>
      </c>
      <c r="L427" s="63">
        <f t="shared" si="71"/>
        <v>443</v>
      </c>
      <c r="M427" s="183" t="s">
        <v>26</v>
      </c>
      <c r="N427" s="183" t="s">
        <v>186</v>
      </c>
    </row>
    <row r="428" spans="1:14" ht="71.25" customHeight="1">
      <c r="A428" s="254"/>
      <c r="B428" s="171"/>
      <c r="C428" s="171"/>
      <c r="D428" s="17" t="s">
        <v>27</v>
      </c>
      <c r="E428" s="172"/>
      <c r="F428" s="18"/>
      <c r="G428" s="76"/>
      <c r="H428" s="94"/>
      <c r="I428" s="76"/>
      <c r="J428" s="76"/>
      <c r="K428" s="76"/>
      <c r="L428" s="18"/>
      <c r="M428" s="183"/>
      <c r="N428" s="183"/>
    </row>
    <row r="429" spans="1:14" ht="57.75" customHeight="1">
      <c r="A429" s="254"/>
      <c r="B429" s="171"/>
      <c r="C429" s="171"/>
      <c r="D429" s="17" t="s">
        <v>28</v>
      </c>
      <c r="E429" s="172"/>
      <c r="F429" s="18">
        <v>443</v>
      </c>
      <c r="G429" s="76">
        <f>H429+I429+J429+K429+L429</f>
        <v>1083.94</v>
      </c>
      <c r="H429" s="99">
        <f>109-5.66</f>
        <v>103.34</v>
      </c>
      <c r="I429" s="76">
        <v>179.2</v>
      </c>
      <c r="J429" s="76">
        <v>179.2</v>
      </c>
      <c r="K429" s="76">
        <v>179.2</v>
      </c>
      <c r="L429" s="18">
        <v>443</v>
      </c>
      <c r="M429" s="183"/>
      <c r="N429" s="183"/>
    </row>
    <row r="430" spans="1:14" ht="55.5" customHeight="1">
      <c r="A430" s="254"/>
      <c r="B430" s="171"/>
      <c r="C430" s="171"/>
      <c r="D430" s="17" t="s">
        <v>29</v>
      </c>
      <c r="E430" s="172"/>
      <c r="F430" s="18"/>
      <c r="G430" s="76"/>
      <c r="H430" s="94"/>
      <c r="I430" s="76"/>
      <c r="J430" s="76"/>
      <c r="K430" s="76"/>
      <c r="L430" s="18"/>
      <c r="M430" s="183"/>
      <c r="N430" s="183"/>
    </row>
    <row r="431" spans="1:14" ht="33" customHeight="1">
      <c r="A431" s="262" t="s">
        <v>102</v>
      </c>
      <c r="B431" s="194" t="s">
        <v>187</v>
      </c>
      <c r="C431" s="179" t="s">
        <v>188</v>
      </c>
      <c r="D431" s="20" t="s">
        <v>24</v>
      </c>
      <c r="E431" s="172" t="s">
        <v>55</v>
      </c>
      <c r="F431" s="18"/>
      <c r="G431" s="76">
        <f aca="true" t="shared" si="72" ref="G431:L431">G432+G433+G434</f>
        <v>20</v>
      </c>
      <c r="H431" s="94">
        <f t="shared" si="72"/>
        <v>0</v>
      </c>
      <c r="I431" s="76">
        <f t="shared" si="72"/>
        <v>0</v>
      </c>
      <c r="J431" s="76">
        <f>J432+J433+J434</f>
        <v>0</v>
      </c>
      <c r="K431" s="76">
        <f>K432+K433+K434</f>
        <v>0</v>
      </c>
      <c r="L431" s="18">
        <f t="shared" si="72"/>
        <v>20</v>
      </c>
      <c r="M431" s="183" t="s">
        <v>26</v>
      </c>
      <c r="N431" s="192" t="s">
        <v>189</v>
      </c>
    </row>
    <row r="432" spans="1:14" ht="66.75" customHeight="1">
      <c r="A432" s="262"/>
      <c r="B432" s="194"/>
      <c r="C432" s="179"/>
      <c r="D432" s="17" t="s">
        <v>27</v>
      </c>
      <c r="E432" s="172"/>
      <c r="F432" s="18"/>
      <c r="G432" s="76"/>
      <c r="H432" s="94"/>
      <c r="I432" s="76"/>
      <c r="J432" s="76"/>
      <c r="K432" s="76"/>
      <c r="L432" s="18"/>
      <c r="M432" s="183"/>
      <c r="N432" s="192"/>
    </row>
    <row r="433" spans="1:14" ht="47.25" customHeight="1">
      <c r="A433" s="262"/>
      <c r="B433" s="194"/>
      <c r="C433" s="179"/>
      <c r="D433" s="17" t="s">
        <v>28</v>
      </c>
      <c r="E433" s="172"/>
      <c r="F433" s="18"/>
      <c r="G433" s="76">
        <f>H433+I433+J433+K433+L433</f>
        <v>20</v>
      </c>
      <c r="H433" s="94">
        <v>0</v>
      </c>
      <c r="I433" s="76">
        <v>0</v>
      </c>
      <c r="J433" s="76">
        <v>0</v>
      </c>
      <c r="K433" s="76">
        <v>0</v>
      </c>
      <c r="L433" s="18">
        <v>20</v>
      </c>
      <c r="M433" s="183"/>
      <c r="N433" s="192"/>
    </row>
    <row r="434" spans="1:14" ht="49.5" customHeight="1">
      <c r="A434" s="262"/>
      <c r="B434" s="194"/>
      <c r="C434" s="179"/>
      <c r="D434" s="17" t="s">
        <v>29</v>
      </c>
      <c r="E434" s="172"/>
      <c r="F434" s="18"/>
      <c r="G434" s="76"/>
      <c r="H434" s="94"/>
      <c r="I434" s="76"/>
      <c r="J434" s="76"/>
      <c r="K434" s="76"/>
      <c r="L434" s="18"/>
      <c r="M434" s="183"/>
      <c r="N434" s="183"/>
    </row>
    <row r="435" spans="1:14" ht="57" customHeight="1">
      <c r="A435" s="262" t="s">
        <v>119</v>
      </c>
      <c r="B435" s="194" t="s">
        <v>190</v>
      </c>
      <c r="C435" s="179" t="s">
        <v>191</v>
      </c>
      <c r="D435" s="20" t="s">
        <v>24</v>
      </c>
      <c r="E435" s="172" t="s">
        <v>55</v>
      </c>
      <c r="F435" s="18">
        <f aca="true" t="shared" si="73" ref="F435:L435">F436+F437+F438</f>
        <v>55537.399999999994</v>
      </c>
      <c r="G435" s="76">
        <f t="shared" si="73"/>
        <v>333763.4</v>
      </c>
      <c r="H435" s="94">
        <f>H436+H437+H438</f>
        <v>68497.5</v>
      </c>
      <c r="I435" s="76">
        <f t="shared" si="73"/>
        <v>67345.5</v>
      </c>
      <c r="J435" s="76">
        <f>J436+J437+J438</f>
        <v>67345.5</v>
      </c>
      <c r="K435" s="76">
        <f>K436+K437+K438</f>
        <v>67345.5</v>
      </c>
      <c r="L435" s="18">
        <f t="shared" si="73"/>
        <v>63229.4</v>
      </c>
      <c r="M435" s="192" t="s">
        <v>192</v>
      </c>
      <c r="N435" s="192" t="s">
        <v>193</v>
      </c>
    </row>
    <row r="436" spans="1:14" ht="70.5" customHeight="1">
      <c r="A436" s="262"/>
      <c r="B436" s="194"/>
      <c r="C436" s="179"/>
      <c r="D436" s="17" t="s">
        <v>27</v>
      </c>
      <c r="E436" s="172"/>
      <c r="F436" s="18">
        <f>F440+F444+F448+F452+F456</f>
        <v>2063.2</v>
      </c>
      <c r="G436" s="76"/>
      <c r="H436" s="94">
        <f>H440+H444+H448+H452+H456</f>
        <v>0</v>
      </c>
      <c r="I436" s="76">
        <f>I440+I444+I448+I452+I456</f>
        <v>0</v>
      </c>
      <c r="J436" s="76">
        <f>J440+J444+J448+J452+J456</f>
        <v>0</v>
      </c>
      <c r="K436" s="76">
        <f>K440+K444+K448+K452+K456</f>
        <v>0</v>
      </c>
      <c r="L436" s="18">
        <f>L440+L444+L448+L452+L456</f>
        <v>0</v>
      </c>
      <c r="M436" s="192"/>
      <c r="N436" s="192"/>
    </row>
    <row r="437" spans="1:14" ht="58.5" customHeight="1">
      <c r="A437" s="262"/>
      <c r="B437" s="194"/>
      <c r="C437" s="179"/>
      <c r="D437" s="17" t="s">
        <v>28</v>
      </c>
      <c r="E437" s="172"/>
      <c r="F437" s="18">
        <f>F441+F445+F449</f>
        <v>53474.2</v>
      </c>
      <c r="G437" s="18">
        <f>H437+I437+J437+K437+L437</f>
        <v>333763.4</v>
      </c>
      <c r="H437" s="94">
        <f>H441+H445+H449+H453+H457</f>
        <v>68497.5</v>
      </c>
      <c r="I437" s="76">
        <f>I441+I445+I449+I453+I457</f>
        <v>67345.5</v>
      </c>
      <c r="J437" s="76">
        <f>J441+J445+J449+J453+J457</f>
        <v>67345.5</v>
      </c>
      <c r="K437" s="76">
        <f>K441+K445+K449+K453+K457</f>
        <v>67345.5</v>
      </c>
      <c r="L437" s="18">
        <f>L441+L445+L449</f>
        <v>63229.4</v>
      </c>
      <c r="M437" s="192"/>
      <c r="N437" s="192"/>
    </row>
    <row r="438" spans="1:14" ht="51" customHeight="1">
      <c r="A438" s="262"/>
      <c r="B438" s="194"/>
      <c r="C438" s="179"/>
      <c r="D438" s="17" t="s">
        <v>29</v>
      </c>
      <c r="E438" s="172"/>
      <c r="F438" s="18"/>
      <c r="G438" s="18"/>
      <c r="H438" s="94"/>
      <c r="I438" s="76"/>
      <c r="J438" s="76"/>
      <c r="K438" s="76"/>
      <c r="L438" s="18"/>
      <c r="M438" s="192"/>
      <c r="N438" s="192"/>
    </row>
    <row r="439" spans="1:14" ht="50.25" customHeight="1">
      <c r="A439" s="263" t="s">
        <v>122</v>
      </c>
      <c r="B439" s="179" t="s">
        <v>194</v>
      </c>
      <c r="C439" s="179" t="s">
        <v>195</v>
      </c>
      <c r="D439" s="20" t="s">
        <v>24</v>
      </c>
      <c r="E439" s="172" t="s">
        <v>55</v>
      </c>
      <c r="F439" s="18">
        <f aca="true" t="shared" si="74" ref="F439:L439">F440+F441+F442</f>
        <v>54517.399999999994</v>
      </c>
      <c r="G439" s="18">
        <f t="shared" si="74"/>
        <v>324413.4</v>
      </c>
      <c r="H439" s="94">
        <f t="shared" si="74"/>
        <v>64127.5</v>
      </c>
      <c r="I439" s="76">
        <f t="shared" si="74"/>
        <v>65975.5</v>
      </c>
      <c r="J439" s="76">
        <f>J440+J441+J442</f>
        <v>65975.5</v>
      </c>
      <c r="K439" s="76">
        <f>K440+K441+K442</f>
        <v>65975.5</v>
      </c>
      <c r="L439" s="18">
        <f t="shared" si="74"/>
        <v>62359.4</v>
      </c>
      <c r="M439" s="192" t="s">
        <v>192</v>
      </c>
      <c r="N439" s="192" t="s">
        <v>193</v>
      </c>
    </row>
    <row r="440" spans="1:14" ht="70.5" customHeight="1">
      <c r="A440" s="263"/>
      <c r="B440" s="179"/>
      <c r="C440" s="179"/>
      <c r="D440" s="17" t="s">
        <v>27</v>
      </c>
      <c r="E440" s="172"/>
      <c r="F440" s="18">
        <v>1913.2</v>
      </c>
      <c r="G440" s="18">
        <f>H440+I440+J440+K440+L440</f>
        <v>0</v>
      </c>
      <c r="H440" s="94">
        <v>0</v>
      </c>
      <c r="I440" s="76"/>
      <c r="J440" s="76"/>
      <c r="K440" s="76"/>
      <c r="L440" s="18"/>
      <c r="M440" s="192"/>
      <c r="N440" s="192"/>
    </row>
    <row r="441" spans="1:14" ht="46.5" customHeight="1">
      <c r="A441" s="263"/>
      <c r="B441" s="179"/>
      <c r="C441" s="179"/>
      <c r="D441" s="17" t="s">
        <v>28</v>
      </c>
      <c r="E441" s="172"/>
      <c r="F441" s="18">
        <v>52604.2</v>
      </c>
      <c r="G441" s="18">
        <f>H441+I441+J441+K441+L441</f>
        <v>324413.4</v>
      </c>
      <c r="H441" s="94">
        <f>62346.5+1022+309+450</f>
        <v>64127.5</v>
      </c>
      <c r="I441" s="76">
        <f>65975.5</f>
        <v>65975.5</v>
      </c>
      <c r="J441" s="76">
        <f>65975.5</f>
        <v>65975.5</v>
      </c>
      <c r="K441" s="76">
        <f>65975.5</f>
        <v>65975.5</v>
      </c>
      <c r="L441" s="18">
        <v>62359.4</v>
      </c>
      <c r="M441" s="192"/>
      <c r="N441" s="192"/>
    </row>
    <row r="442" spans="1:14" ht="57" customHeight="1">
      <c r="A442" s="263"/>
      <c r="B442" s="179"/>
      <c r="C442" s="179"/>
      <c r="D442" s="17" t="s">
        <v>29</v>
      </c>
      <c r="E442" s="172"/>
      <c r="F442" s="18"/>
      <c r="G442" s="18"/>
      <c r="H442" s="94"/>
      <c r="I442" s="76"/>
      <c r="J442" s="76"/>
      <c r="K442" s="76"/>
      <c r="L442" s="18"/>
      <c r="M442" s="192"/>
      <c r="N442" s="192"/>
    </row>
    <row r="443" spans="1:14" ht="48" customHeight="1">
      <c r="A443" s="263" t="s">
        <v>126</v>
      </c>
      <c r="B443" s="179" t="s">
        <v>250</v>
      </c>
      <c r="C443" s="179" t="s">
        <v>105</v>
      </c>
      <c r="D443" s="20" t="s">
        <v>24</v>
      </c>
      <c r="E443" s="172" t="s">
        <v>55</v>
      </c>
      <c r="F443" s="18">
        <f aca="true" t="shared" si="75" ref="F443:L443">F444+F445+F446</f>
        <v>70</v>
      </c>
      <c r="G443" s="18">
        <f t="shared" si="75"/>
        <v>350</v>
      </c>
      <c r="H443" s="94">
        <f t="shared" si="75"/>
        <v>70</v>
      </c>
      <c r="I443" s="76">
        <f t="shared" si="75"/>
        <v>70</v>
      </c>
      <c r="J443" s="76">
        <f>J444+J445+J446</f>
        <v>70</v>
      </c>
      <c r="K443" s="76">
        <f>K444+K445+K446</f>
        <v>70</v>
      </c>
      <c r="L443" s="18">
        <f t="shared" si="75"/>
        <v>70</v>
      </c>
      <c r="M443" s="192" t="s">
        <v>192</v>
      </c>
      <c r="N443" s="192" t="s">
        <v>193</v>
      </c>
    </row>
    <row r="444" spans="1:14" ht="68.25" customHeight="1">
      <c r="A444" s="263"/>
      <c r="B444" s="179"/>
      <c r="C444" s="179"/>
      <c r="D444" s="17" t="s">
        <v>27</v>
      </c>
      <c r="E444" s="172"/>
      <c r="F444" s="18"/>
      <c r="G444" s="18"/>
      <c r="H444" s="94"/>
      <c r="I444" s="76"/>
      <c r="J444" s="76"/>
      <c r="K444" s="76"/>
      <c r="L444" s="18"/>
      <c r="M444" s="192"/>
      <c r="N444" s="192"/>
    </row>
    <row r="445" spans="1:14" ht="49.5" customHeight="1">
      <c r="A445" s="263"/>
      <c r="B445" s="179"/>
      <c r="C445" s="179"/>
      <c r="D445" s="17" t="s">
        <v>28</v>
      </c>
      <c r="E445" s="172"/>
      <c r="F445" s="18">
        <v>70</v>
      </c>
      <c r="G445" s="18">
        <f>H445+I445+J445+K445+L445</f>
        <v>350</v>
      </c>
      <c r="H445" s="94">
        <v>70</v>
      </c>
      <c r="I445" s="76">
        <v>70</v>
      </c>
      <c r="J445" s="76">
        <v>70</v>
      </c>
      <c r="K445" s="76">
        <v>70</v>
      </c>
      <c r="L445" s="18">
        <v>70</v>
      </c>
      <c r="M445" s="192"/>
      <c r="N445" s="192"/>
    </row>
    <row r="446" spans="1:14" ht="52.5" customHeight="1">
      <c r="A446" s="263"/>
      <c r="B446" s="179"/>
      <c r="C446" s="179"/>
      <c r="D446" s="17" t="s">
        <v>29</v>
      </c>
      <c r="E446" s="172"/>
      <c r="F446" s="18"/>
      <c r="G446" s="18"/>
      <c r="H446" s="94"/>
      <c r="I446" s="76"/>
      <c r="J446" s="76"/>
      <c r="K446" s="76"/>
      <c r="L446" s="18"/>
      <c r="M446" s="192"/>
      <c r="N446" s="192"/>
    </row>
    <row r="447" spans="1:14" ht="42.75" customHeight="1">
      <c r="A447" s="263" t="s">
        <v>129</v>
      </c>
      <c r="B447" s="179" t="s">
        <v>196</v>
      </c>
      <c r="C447" s="179" t="s">
        <v>105</v>
      </c>
      <c r="D447" s="20" t="s">
        <v>24</v>
      </c>
      <c r="E447" s="172" t="s">
        <v>55</v>
      </c>
      <c r="F447" s="18">
        <f aca="true" t="shared" si="76" ref="F447:L447">F448+F449+F450</f>
        <v>950</v>
      </c>
      <c r="G447" s="18">
        <f t="shared" si="76"/>
        <v>4000</v>
      </c>
      <c r="H447" s="94">
        <f t="shared" si="76"/>
        <v>800</v>
      </c>
      <c r="I447" s="76">
        <f t="shared" si="76"/>
        <v>800</v>
      </c>
      <c r="J447" s="76">
        <f>J448+J449+J450</f>
        <v>800</v>
      </c>
      <c r="K447" s="76">
        <f>K448+K449+K450</f>
        <v>800</v>
      </c>
      <c r="L447" s="18">
        <f t="shared" si="76"/>
        <v>800</v>
      </c>
      <c r="M447" s="192" t="s">
        <v>192</v>
      </c>
      <c r="N447" s="192" t="s">
        <v>197</v>
      </c>
    </row>
    <row r="448" spans="1:14" ht="66.75" customHeight="1">
      <c r="A448" s="263"/>
      <c r="B448" s="179"/>
      <c r="C448" s="179"/>
      <c r="D448" s="17" t="s">
        <v>27</v>
      </c>
      <c r="E448" s="172"/>
      <c r="F448" s="18">
        <v>150</v>
      </c>
      <c r="G448" s="18"/>
      <c r="H448" s="94"/>
      <c r="I448" s="76"/>
      <c r="J448" s="76"/>
      <c r="K448" s="76"/>
      <c r="L448" s="18"/>
      <c r="M448" s="192"/>
      <c r="N448" s="192"/>
    </row>
    <row r="449" spans="1:14" ht="43.5" customHeight="1">
      <c r="A449" s="263"/>
      <c r="B449" s="179"/>
      <c r="C449" s="179"/>
      <c r="D449" s="17" t="s">
        <v>28</v>
      </c>
      <c r="E449" s="172"/>
      <c r="F449" s="18">
        <v>800</v>
      </c>
      <c r="G449" s="18">
        <f>H449+I449+J449+K449+L449</f>
        <v>4000</v>
      </c>
      <c r="H449" s="94">
        <v>800</v>
      </c>
      <c r="I449" s="76">
        <v>800</v>
      </c>
      <c r="J449" s="76">
        <v>800</v>
      </c>
      <c r="K449" s="76">
        <v>800</v>
      </c>
      <c r="L449" s="18">
        <v>800</v>
      </c>
      <c r="M449" s="192"/>
      <c r="N449" s="192"/>
    </row>
    <row r="450" spans="1:14" ht="47.25" customHeight="1">
      <c r="A450" s="263"/>
      <c r="B450" s="179"/>
      <c r="C450" s="179"/>
      <c r="D450" s="17" t="s">
        <v>29</v>
      </c>
      <c r="E450" s="172"/>
      <c r="F450" s="18"/>
      <c r="G450" s="18"/>
      <c r="H450" s="94"/>
      <c r="I450" s="76"/>
      <c r="J450" s="76"/>
      <c r="K450" s="76"/>
      <c r="L450" s="18"/>
      <c r="M450" s="192"/>
      <c r="N450" s="192"/>
    </row>
    <row r="451" spans="1:14" ht="47.25" customHeight="1">
      <c r="A451" s="265" t="s">
        <v>133</v>
      </c>
      <c r="B451" s="187" t="s">
        <v>301</v>
      </c>
      <c r="C451" s="179" t="s">
        <v>105</v>
      </c>
      <c r="D451" s="17" t="s">
        <v>34</v>
      </c>
      <c r="E451" s="189" t="s">
        <v>302</v>
      </c>
      <c r="F451" s="18"/>
      <c r="G451" s="18">
        <f aca="true" t="shared" si="77" ref="G451:L451">G452+G453+G454</f>
        <v>5000</v>
      </c>
      <c r="H451" s="94">
        <f t="shared" si="77"/>
        <v>3500</v>
      </c>
      <c r="I451" s="76">
        <f t="shared" si="77"/>
        <v>500</v>
      </c>
      <c r="J451" s="76">
        <f>J452+J453+J454</f>
        <v>500</v>
      </c>
      <c r="K451" s="76">
        <f>K452+K453+K454</f>
        <v>500</v>
      </c>
      <c r="L451" s="18">
        <f t="shared" si="77"/>
        <v>0</v>
      </c>
      <c r="M451" s="191" t="s">
        <v>281</v>
      </c>
      <c r="N451" s="192" t="s">
        <v>193</v>
      </c>
    </row>
    <row r="452" spans="1:14" ht="70.5" customHeight="1">
      <c r="A452" s="266"/>
      <c r="B452" s="188"/>
      <c r="C452" s="179"/>
      <c r="D452" s="17" t="s">
        <v>27</v>
      </c>
      <c r="E452" s="190"/>
      <c r="F452" s="18"/>
      <c r="G452" s="18"/>
      <c r="H452" s="94"/>
      <c r="I452" s="76"/>
      <c r="J452" s="76"/>
      <c r="K452" s="76"/>
      <c r="L452" s="18"/>
      <c r="M452" s="264"/>
      <c r="N452" s="192"/>
    </row>
    <row r="453" spans="1:14" ht="58.5" customHeight="1">
      <c r="A453" s="266"/>
      <c r="B453" s="188"/>
      <c r="C453" s="179"/>
      <c r="D453" s="17" t="s">
        <v>28</v>
      </c>
      <c r="E453" s="190"/>
      <c r="F453" s="18"/>
      <c r="G453" s="18">
        <f>H453+I453+J453+K453+L453</f>
        <v>5000</v>
      </c>
      <c r="H453" s="94">
        <v>3500</v>
      </c>
      <c r="I453" s="76">
        <v>500</v>
      </c>
      <c r="J453" s="76">
        <v>500</v>
      </c>
      <c r="K453" s="76">
        <v>500</v>
      </c>
      <c r="L453" s="18"/>
      <c r="M453" s="264"/>
      <c r="N453" s="192"/>
    </row>
    <row r="454" spans="1:14" ht="47.25" customHeight="1">
      <c r="A454" s="267"/>
      <c r="B454" s="171"/>
      <c r="C454" s="179"/>
      <c r="D454" s="17" t="s">
        <v>29</v>
      </c>
      <c r="E454" s="172"/>
      <c r="F454" s="18"/>
      <c r="G454" s="18"/>
      <c r="H454" s="94"/>
      <c r="I454" s="76"/>
      <c r="J454" s="76"/>
      <c r="K454" s="76"/>
      <c r="L454" s="18"/>
      <c r="M454" s="264"/>
      <c r="N454" s="192"/>
    </row>
    <row r="455" spans="1:14" ht="47.25" customHeight="1">
      <c r="A455" s="265" t="s">
        <v>137</v>
      </c>
      <c r="B455" s="187" t="s">
        <v>303</v>
      </c>
      <c r="C455" s="179" t="s">
        <v>105</v>
      </c>
      <c r="D455" s="17" t="s">
        <v>34</v>
      </c>
      <c r="E455" s="189" t="s">
        <v>304</v>
      </c>
      <c r="F455" s="18"/>
      <c r="G455" s="18">
        <f>G456+G457+G458</f>
        <v>0</v>
      </c>
      <c r="H455" s="94"/>
      <c r="I455" s="76">
        <f>I456+I457+I458</f>
        <v>0</v>
      </c>
      <c r="J455" s="76">
        <f>J456+J457+J458</f>
        <v>0</v>
      </c>
      <c r="K455" s="76">
        <f>K456+K457+K458</f>
        <v>0</v>
      </c>
      <c r="L455" s="75"/>
      <c r="M455" s="191" t="s">
        <v>281</v>
      </c>
      <c r="N455" s="192" t="s">
        <v>193</v>
      </c>
    </row>
    <row r="456" spans="1:14" ht="47.25" customHeight="1">
      <c r="A456" s="266"/>
      <c r="B456" s="188"/>
      <c r="C456" s="179"/>
      <c r="D456" s="17" t="s">
        <v>27</v>
      </c>
      <c r="E456" s="190"/>
      <c r="F456" s="18"/>
      <c r="G456" s="18"/>
      <c r="H456" s="94"/>
      <c r="I456" s="76"/>
      <c r="J456" s="76"/>
      <c r="K456" s="76"/>
      <c r="L456" s="75"/>
      <c r="M456" s="264"/>
      <c r="N456" s="192"/>
    </row>
    <row r="457" spans="1:14" ht="47.25" customHeight="1">
      <c r="A457" s="266"/>
      <c r="B457" s="188"/>
      <c r="C457" s="179"/>
      <c r="D457" s="17" t="s">
        <v>28</v>
      </c>
      <c r="E457" s="190"/>
      <c r="F457" s="18"/>
      <c r="G457" s="18">
        <f>H457+I457+J457+K457+L457</f>
        <v>0</v>
      </c>
      <c r="H457" s="94"/>
      <c r="I457" s="76">
        <v>0</v>
      </c>
      <c r="J457" s="76">
        <v>0</v>
      </c>
      <c r="K457" s="76">
        <v>0</v>
      </c>
      <c r="L457" s="75"/>
      <c r="M457" s="264"/>
      <c r="N457" s="192"/>
    </row>
    <row r="458" spans="1:14" ht="47.25" customHeight="1">
      <c r="A458" s="267"/>
      <c r="B458" s="171"/>
      <c r="C458" s="179"/>
      <c r="D458" s="17" t="s">
        <v>29</v>
      </c>
      <c r="E458" s="172"/>
      <c r="F458" s="18"/>
      <c r="G458" s="18"/>
      <c r="H458" s="94"/>
      <c r="I458" s="76"/>
      <c r="J458" s="76"/>
      <c r="K458" s="76"/>
      <c r="L458" s="75"/>
      <c r="M458" s="264"/>
      <c r="N458" s="192"/>
    </row>
    <row r="459" spans="1:14" s="3" customFormat="1" ht="57.75" customHeight="1">
      <c r="A459" s="197" t="s">
        <v>198</v>
      </c>
      <c r="B459" s="197"/>
      <c r="C459" s="197"/>
      <c r="D459" s="28" t="s">
        <v>34</v>
      </c>
      <c r="E459" s="193"/>
      <c r="F459" s="22">
        <f aca="true" t="shared" si="78" ref="F459:L459">F460+F461+F462</f>
        <v>128473.2</v>
      </c>
      <c r="G459" s="22">
        <f>G460+G461+G462</f>
        <v>702328.201</v>
      </c>
      <c r="H459" s="96">
        <f t="shared" si="78"/>
        <v>144469.701</v>
      </c>
      <c r="I459" s="121">
        <f t="shared" si="78"/>
        <v>141450.7</v>
      </c>
      <c r="J459" s="121">
        <f t="shared" si="78"/>
        <v>141450.7</v>
      </c>
      <c r="K459" s="121">
        <f t="shared" si="78"/>
        <v>141450.7</v>
      </c>
      <c r="L459" s="121">
        <f t="shared" si="78"/>
        <v>133506.4</v>
      </c>
      <c r="M459" s="29"/>
      <c r="N459" s="29"/>
    </row>
    <row r="460" spans="1:14" s="3" customFormat="1" ht="105" customHeight="1">
      <c r="A460" s="197"/>
      <c r="B460" s="197"/>
      <c r="C460" s="197"/>
      <c r="D460" s="28" t="s">
        <v>27</v>
      </c>
      <c r="E460" s="193"/>
      <c r="F460" s="22">
        <f>F376+F424+F436+F432</f>
        <v>4177.599999999999</v>
      </c>
      <c r="G460" s="22">
        <f>H460+I460+J460+K460+L460</f>
        <v>2900</v>
      </c>
      <c r="H460" s="96">
        <f>H376+H424</f>
        <v>2900</v>
      </c>
      <c r="I460" s="118">
        <f>I376+I424</f>
        <v>0</v>
      </c>
      <c r="J460" s="22">
        <f>J376+J424</f>
        <v>0</v>
      </c>
      <c r="K460" s="22">
        <f>K376+K424</f>
        <v>0</v>
      </c>
      <c r="L460" s="22">
        <f>L376+L424</f>
        <v>0</v>
      </c>
      <c r="M460" s="30"/>
      <c r="N460" s="198"/>
    </row>
    <row r="461" spans="1:14" s="3" customFormat="1" ht="81" customHeight="1">
      <c r="A461" s="197"/>
      <c r="B461" s="197"/>
      <c r="C461" s="197"/>
      <c r="D461" s="28" t="s">
        <v>82</v>
      </c>
      <c r="E461" s="193"/>
      <c r="F461" s="22">
        <f>F377+F425+F433+F437</f>
        <v>124295.59999999999</v>
      </c>
      <c r="G461" s="22">
        <f>H461+I461+J461+K461+L461</f>
        <v>699428.201</v>
      </c>
      <c r="H461" s="96">
        <f>H377+H425+H433+H437</f>
        <v>141569.701</v>
      </c>
      <c r="I461" s="121">
        <f>I377+I425+I433+I437</f>
        <v>141450.7</v>
      </c>
      <c r="J461" s="84">
        <f>J377+J425+J433+J437</f>
        <v>141450.7</v>
      </c>
      <c r="K461" s="84">
        <f>K377+K425+K433+K437</f>
        <v>141450.7</v>
      </c>
      <c r="L461" s="84">
        <f>L377+L425+L433+L437</f>
        <v>133506.4</v>
      </c>
      <c r="M461" s="30"/>
      <c r="N461" s="198"/>
    </row>
    <row r="462" spans="1:14" s="3" customFormat="1" ht="75.75" customHeight="1">
      <c r="A462" s="197"/>
      <c r="B462" s="197"/>
      <c r="C462" s="197"/>
      <c r="D462" s="28" t="s">
        <v>86</v>
      </c>
      <c r="E462" s="193"/>
      <c r="F462" s="22">
        <f>F378+F426</f>
        <v>0</v>
      </c>
      <c r="G462" s="22">
        <f>H462+I462+J462+K462+L462</f>
        <v>0</v>
      </c>
      <c r="H462" s="96">
        <f>H378+H426</f>
        <v>0</v>
      </c>
      <c r="I462" s="118">
        <f>I378+I426</f>
        <v>0</v>
      </c>
      <c r="J462" s="22">
        <f>J378+J426</f>
        <v>0</v>
      </c>
      <c r="K462" s="22">
        <f>K378+K426</f>
        <v>0</v>
      </c>
      <c r="L462" s="22">
        <f>L378+L426</f>
        <v>0</v>
      </c>
      <c r="M462" s="30"/>
      <c r="N462" s="198"/>
    </row>
    <row r="463" spans="1:14" s="3" customFormat="1" ht="12" customHeight="1">
      <c r="A463" s="67"/>
      <c r="B463" s="67"/>
      <c r="C463" s="67"/>
      <c r="D463" s="68"/>
      <c r="E463" s="69"/>
      <c r="F463" s="70"/>
      <c r="G463" s="70"/>
      <c r="H463" s="108"/>
      <c r="I463" s="124"/>
      <c r="J463" s="70"/>
      <c r="K463" s="70"/>
      <c r="L463" s="70"/>
      <c r="M463" s="71"/>
      <c r="N463" s="68"/>
    </row>
    <row r="464" spans="1:19" ht="1.5" customHeight="1">
      <c r="A464" s="270"/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1"/>
      <c r="P464" s="271"/>
      <c r="Q464" s="271"/>
      <c r="R464" s="6"/>
      <c r="S464" s="7"/>
    </row>
    <row r="465" spans="1:19" ht="6.75" customHeight="1" hidden="1">
      <c r="A465" s="72"/>
      <c r="B465" s="73"/>
      <c r="C465" s="73"/>
      <c r="D465" s="72"/>
      <c r="E465" s="72"/>
      <c r="F465" s="72"/>
      <c r="G465" s="72"/>
      <c r="H465" s="131"/>
      <c r="I465" s="72"/>
      <c r="J465" s="72"/>
      <c r="K465" s="72"/>
      <c r="L465" s="72"/>
      <c r="M465" s="72"/>
      <c r="N465" s="72"/>
      <c r="O465" s="8"/>
      <c r="P465" s="8"/>
      <c r="Q465" s="8"/>
      <c r="R465" s="8"/>
      <c r="S465" s="8"/>
    </row>
    <row r="466" spans="1:14" ht="15.75" customHeight="1" hidden="1">
      <c r="A466" s="59"/>
      <c r="B466" s="32"/>
      <c r="C466" s="32"/>
      <c r="D466" s="33"/>
      <c r="E466" s="33"/>
      <c r="F466" s="33"/>
      <c r="G466" s="33"/>
      <c r="H466" s="127"/>
      <c r="I466" s="122"/>
      <c r="J466" s="33"/>
      <c r="K466" s="33"/>
      <c r="L466" s="33"/>
      <c r="M466" s="33"/>
      <c r="N466" s="33"/>
    </row>
    <row r="467" spans="1:14" ht="22.5" customHeight="1">
      <c r="A467" s="268"/>
      <c r="B467" s="272"/>
      <c r="C467" s="272"/>
      <c r="D467" s="268"/>
      <c r="E467" s="268"/>
      <c r="F467" s="268"/>
      <c r="G467" s="268"/>
      <c r="H467" s="268"/>
      <c r="I467" s="268"/>
      <c r="J467" s="269" t="s">
        <v>199</v>
      </c>
      <c r="K467" s="269"/>
      <c r="L467" s="269"/>
      <c r="M467" s="269"/>
      <c r="N467" s="269"/>
    </row>
    <row r="468" spans="1:14" ht="20.25" customHeight="1">
      <c r="A468" s="268"/>
      <c r="B468" s="272"/>
      <c r="C468" s="272"/>
      <c r="D468" s="268"/>
      <c r="E468" s="268"/>
      <c r="F468" s="268"/>
      <c r="G468" s="268"/>
      <c r="H468" s="268"/>
      <c r="I468" s="268"/>
      <c r="J468" s="269" t="s">
        <v>200</v>
      </c>
      <c r="K468" s="269"/>
      <c r="L468" s="269"/>
      <c r="M468" s="269"/>
      <c r="N468" s="269"/>
    </row>
    <row r="469" spans="1:14" ht="7.5" customHeight="1">
      <c r="A469" s="268"/>
      <c r="B469" s="272"/>
      <c r="C469" s="272"/>
      <c r="D469" s="268"/>
      <c r="E469" s="268"/>
      <c r="F469" s="268"/>
      <c r="G469" s="268"/>
      <c r="H469" s="268"/>
      <c r="I469" s="268"/>
      <c r="J469" s="269"/>
      <c r="K469" s="269"/>
      <c r="L469" s="269"/>
      <c r="M469" s="269"/>
      <c r="N469" s="269"/>
    </row>
    <row r="470" spans="1:14" ht="19.5" customHeight="1" thickBot="1">
      <c r="A470" s="273" t="s">
        <v>201</v>
      </c>
      <c r="B470" s="273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</row>
    <row r="471" spans="1:14" s="3" customFormat="1" ht="135" customHeight="1" thickBot="1">
      <c r="A471" s="168" t="s">
        <v>6</v>
      </c>
      <c r="B471" s="169" t="s">
        <v>7</v>
      </c>
      <c r="C471" s="169" t="s">
        <v>8</v>
      </c>
      <c r="D471" s="166" t="s">
        <v>9</v>
      </c>
      <c r="E471" s="166" t="s">
        <v>10</v>
      </c>
      <c r="F471" s="10" t="s">
        <v>11</v>
      </c>
      <c r="G471" s="166" t="s">
        <v>12</v>
      </c>
      <c r="H471" s="167" t="s">
        <v>13</v>
      </c>
      <c r="I471" s="167"/>
      <c r="J471" s="167"/>
      <c r="K471" s="167"/>
      <c r="L471" s="167"/>
      <c r="M471" s="166" t="s">
        <v>14</v>
      </c>
      <c r="N471" s="173" t="s">
        <v>15</v>
      </c>
    </row>
    <row r="472" spans="1:14" s="3" customFormat="1" ht="159" customHeight="1">
      <c r="A472" s="168"/>
      <c r="B472" s="169"/>
      <c r="C472" s="169"/>
      <c r="D472" s="166"/>
      <c r="E472" s="166"/>
      <c r="F472" s="11" t="s">
        <v>16</v>
      </c>
      <c r="G472" s="166"/>
      <c r="H472" s="91" t="s">
        <v>17</v>
      </c>
      <c r="I472" s="115" t="s">
        <v>18</v>
      </c>
      <c r="J472" s="11" t="s">
        <v>19</v>
      </c>
      <c r="K472" s="11" t="s">
        <v>20</v>
      </c>
      <c r="L472" s="11" t="s">
        <v>21</v>
      </c>
      <c r="M472" s="166"/>
      <c r="N472" s="173"/>
    </row>
    <row r="473" spans="1:14" s="5" customFormat="1" ht="23.25" customHeight="1" thickBot="1">
      <c r="A473" s="60">
        <v>1</v>
      </c>
      <c r="B473" s="61">
        <v>2</v>
      </c>
      <c r="C473" s="61">
        <v>3</v>
      </c>
      <c r="D473" s="61">
        <v>4</v>
      </c>
      <c r="E473" s="61">
        <v>5</v>
      </c>
      <c r="F473" s="61">
        <v>6</v>
      </c>
      <c r="G473" s="61">
        <v>7</v>
      </c>
      <c r="H473" s="92">
        <v>8</v>
      </c>
      <c r="I473" s="116">
        <v>9</v>
      </c>
      <c r="J473" s="61">
        <v>10</v>
      </c>
      <c r="K473" s="61">
        <v>11</v>
      </c>
      <c r="L473" s="61">
        <v>12</v>
      </c>
      <c r="M473" s="61">
        <v>13</v>
      </c>
      <c r="N473" s="62">
        <v>14</v>
      </c>
    </row>
    <row r="474" spans="1:14" ht="41.25" customHeight="1">
      <c r="A474" s="251" t="s">
        <v>22</v>
      </c>
      <c r="B474" s="248" t="s">
        <v>202</v>
      </c>
      <c r="C474" s="171" t="s">
        <v>54</v>
      </c>
      <c r="D474" s="20" t="s">
        <v>24</v>
      </c>
      <c r="E474" s="172" t="s">
        <v>55</v>
      </c>
      <c r="F474" s="63">
        <f>F478</f>
        <v>18267</v>
      </c>
      <c r="G474" s="63">
        <f>H474+I474+J474+K474+L474</f>
        <v>114623.09999999999</v>
      </c>
      <c r="H474" s="107">
        <f>H478</f>
        <v>22696.199999999997</v>
      </c>
      <c r="I474" s="80">
        <f>I475+I476+I477</f>
        <v>24726.2</v>
      </c>
      <c r="J474" s="80">
        <f>J475+J476+J477</f>
        <v>24726.2</v>
      </c>
      <c r="K474" s="80">
        <f>K475+K476+K477</f>
        <v>24726.2</v>
      </c>
      <c r="L474" s="63">
        <f>L475+L476+L477</f>
        <v>17748.3</v>
      </c>
      <c r="M474" s="183" t="s">
        <v>26</v>
      </c>
      <c r="N474" s="183" t="s">
        <v>203</v>
      </c>
    </row>
    <row r="475" spans="1:14" ht="68.25" customHeight="1">
      <c r="A475" s="251"/>
      <c r="B475" s="249"/>
      <c r="C475" s="171"/>
      <c r="D475" s="17" t="s">
        <v>27</v>
      </c>
      <c r="E475" s="172"/>
      <c r="F475" s="18">
        <f>F479</f>
        <v>0</v>
      </c>
      <c r="G475" s="18"/>
      <c r="H475" s="94"/>
      <c r="I475" s="76"/>
      <c r="J475" s="76"/>
      <c r="K475" s="76"/>
      <c r="L475" s="18"/>
      <c r="M475" s="183"/>
      <c r="N475" s="183"/>
    </row>
    <row r="476" spans="1:14" ht="68.25" customHeight="1">
      <c r="A476" s="251"/>
      <c r="B476" s="249"/>
      <c r="C476" s="171"/>
      <c r="D476" s="17" t="s">
        <v>28</v>
      </c>
      <c r="E476" s="172"/>
      <c r="F476" s="18">
        <f>F480</f>
        <v>18267</v>
      </c>
      <c r="G476" s="18">
        <f>H476+I476+J476+K476+L476</f>
        <v>114623.09999999999</v>
      </c>
      <c r="H476" s="94">
        <f>H480</f>
        <v>22696.199999999997</v>
      </c>
      <c r="I476" s="76">
        <f>I480</f>
        <v>24726.2</v>
      </c>
      <c r="J476" s="76">
        <f>J480</f>
        <v>24726.2</v>
      </c>
      <c r="K476" s="76">
        <f>K480</f>
        <v>24726.2</v>
      </c>
      <c r="L476" s="18">
        <f>L478</f>
        <v>17748.3</v>
      </c>
      <c r="M476" s="183"/>
      <c r="N476" s="183"/>
    </row>
    <row r="477" spans="1:14" ht="68.25" customHeight="1">
      <c r="A477" s="251"/>
      <c r="B477" s="250"/>
      <c r="C477" s="171"/>
      <c r="D477" s="17" t="s">
        <v>29</v>
      </c>
      <c r="E477" s="172"/>
      <c r="F477" s="18">
        <f>F481</f>
        <v>0</v>
      </c>
      <c r="G477" s="18"/>
      <c r="H477" s="94"/>
      <c r="I477" s="76"/>
      <c r="J477" s="76"/>
      <c r="K477" s="76"/>
      <c r="L477" s="18"/>
      <c r="M477" s="183"/>
      <c r="N477" s="183"/>
    </row>
    <row r="478" spans="1:14" ht="45.75" customHeight="1">
      <c r="A478" s="252" t="s">
        <v>30</v>
      </c>
      <c r="B478" s="171" t="s">
        <v>204</v>
      </c>
      <c r="C478" s="171" t="s">
        <v>54</v>
      </c>
      <c r="D478" s="20" t="s">
        <v>24</v>
      </c>
      <c r="E478" s="172" t="s">
        <v>55</v>
      </c>
      <c r="F478" s="63">
        <f>F479+F480+F481</f>
        <v>18267</v>
      </c>
      <c r="G478" s="63">
        <f>H478+I478+J478+K478+L478</f>
        <v>114623.09999999999</v>
      </c>
      <c r="H478" s="113">
        <f>H479+H480+H481</f>
        <v>22696.199999999997</v>
      </c>
      <c r="I478" s="80">
        <f>I479+I480+I481</f>
        <v>24726.2</v>
      </c>
      <c r="J478" s="80">
        <f>J479+J480+J481</f>
        <v>24726.2</v>
      </c>
      <c r="K478" s="80">
        <f>K479+K480+K481</f>
        <v>24726.2</v>
      </c>
      <c r="L478" s="63">
        <f>L479+L480+L481</f>
        <v>17748.3</v>
      </c>
      <c r="M478" s="183" t="s">
        <v>26</v>
      </c>
      <c r="N478" s="183" t="s">
        <v>203</v>
      </c>
    </row>
    <row r="479" spans="1:14" ht="69" customHeight="1">
      <c r="A479" s="252"/>
      <c r="B479" s="171"/>
      <c r="C479" s="171"/>
      <c r="D479" s="17" t="s">
        <v>27</v>
      </c>
      <c r="E479" s="172"/>
      <c r="F479" s="18">
        <f>F483+F487</f>
        <v>0</v>
      </c>
      <c r="G479" s="18"/>
      <c r="H479" s="94"/>
      <c r="I479" s="76"/>
      <c r="J479" s="76"/>
      <c r="K479" s="76"/>
      <c r="L479" s="18"/>
      <c r="M479" s="183"/>
      <c r="N479" s="183"/>
    </row>
    <row r="480" spans="1:14" ht="51.75" customHeight="1">
      <c r="A480" s="252"/>
      <c r="B480" s="171"/>
      <c r="C480" s="171"/>
      <c r="D480" s="17" t="s">
        <v>28</v>
      </c>
      <c r="E480" s="172"/>
      <c r="F480" s="18">
        <f>F484+F488</f>
        <v>18267</v>
      </c>
      <c r="G480" s="18">
        <f>H480+I480+J480+K480+L480</f>
        <v>114623.09999999999</v>
      </c>
      <c r="H480" s="94">
        <f>H484+H488</f>
        <v>22696.199999999997</v>
      </c>
      <c r="I480" s="76">
        <f>I484+I488</f>
        <v>24726.2</v>
      </c>
      <c r="J480" s="76">
        <f>J484+J488</f>
        <v>24726.2</v>
      </c>
      <c r="K480" s="76">
        <f>K484+K488</f>
        <v>24726.2</v>
      </c>
      <c r="L480" s="18">
        <f>L484+L488</f>
        <v>17748.3</v>
      </c>
      <c r="M480" s="183"/>
      <c r="N480" s="183"/>
    </row>
    <row r="481" spans="1:14" ht="51.75" customHeight="1">
      <c r="A481" s="252"/>
      <c r="B481" s="171"/>
      <c r="C481" s="171"/>
      <c r="D481" s="17" t="s">
        <v>29</v>
      </c>
      <c r="E481" s="172"/>
      <c r="F481" s="18"/>
      <c r="G481" s="18"/>
      <c r="H481" s="94"/>
      <c r="I481" s="76"/>
      <c r="J481" s="76"/>
      <c r="K481" s="76"/>
      <c r="L481" s="18"/>
      <c r="M481" s="183"/>
      <c r="N481" s="183"/>
    </row>
    <row r="482" spans="1:14" ht="41.25" customHeight="1">
      <c r="A482" s="255" t="s">
        <v>165</v>
      </c>
      <c r="B482" s="187" t="s">
        <v>205</v>
      </c>
      <c r="C482" s="179" t="s">
        <v>206</v>
      </c>
      <c r="D482" s="20" t="s">
        <v>34</v>
      </c>
      <c r="E482" s="172" t="s">
        <v>55</v>
      </c>
      <c r="F482" s="21">
        <f>F483+F484+F485</f>
        <v>18253.8</v>
      </c>
      <c r="G482" s="21">
        <f>H482+I482+J482+K482+L482</f>
        <v>102324.9</v>
      </c>
      <c r="H482" s="95">
        <f>H483+H483+H484+H485</f>
        <v>19052.1</v>
      </c>
      <c r="I482" s="81">
        <f>I484</f>
        <v>21845.9</v>
      </c>
      <c r="J482" s="81">
        <f>J484</f>
        <v>21845.9</v>
      </c>
      <c r="K482" s="81">
        <f>K484</f>
        <v>21845.9</v>
      </c>
      <c r="L482" s="21">
        <v>17735.1</v>
      </c>
      <c r="M482" s="183" t="s">
        <v>26</v>
      </c>
      <c r="N482" s="192" t="s">
        <v>249</v>
      </c>
    </row>
    <row r="483" spans="1:14" ht="75" customHeight="1">
      <c r="A483" s="255"/>
      <c r="B483" s="187"/>
      <c r="C483" s="187"/>
      <c r="D483" s="17" t="s">
        <v>27</v>
      </c>
      <c r="E483" s="172"/>
      <c r="F483" s="21"/>
      <c r="G483" s="81"/>
      <c r="H483" s="95"/>
      <c r="I483" s="81"/>
      <c r="J483" s="81"/>
      <c r="K483" s="81"/>
      <c r="L483" s="21"/>
      <c r="M483" s="183"/>
      <c r="N483" s="192"/>
    </row>
    <row r="484" spans="1:14" ht="53.25" customHeight="1">
      <c r="A484" s="255"/>
      <c r="B484" s="187"/>
      <c r="C484" s="187"/>
      <c r="D484" s="17" t="s">
        <v>28</v>
      </c>
      <c r="E484" s="172"/>
      <c r="F484" s="21">
        <v>18253.8</v>
      </c>
      <c r="G484" s="81">
        <f>H484+I484+J484+K484+L484</f>
        <v>102324.9</v>
      </c>
      <c r="H484" s="95">
        <f>17735.1+1317</f>
        <v>19052.1</v>
      </c>
      <c r="I484" s="81">
        <v>21845.9</v>
      </c>
      <c r="J484" s="81">
        <v>21845.9</v>
      </c>
      <c r="K484" s="81">
        <v>21845.9</v>
      </c>
      <c r="L484" s="21">
        <v>17735.1</v>
      </c>
      <c r="M484" s="183"/>
      <c r="N484" s="192"/>
    </row>
    <row r="485" spans="1:14" ht="49.5" customHeight="1">
      <c r="A485" s="255"/>
      <c r="B485" s="187"/>
      <c r="C485" s="187"/>
      <c r="D485" s="17" t="s">
        <v>29</v>
      </c>
      <c r="E485" s="172"/>
      <c r="F485" s="21"/>
      <c r="G485" s="21"/>
      <c r="H485" s="95"/>
      <c r="I485" s="81"/>
      <c r="J485" s="81"/>
      <c r="K485" s="81"/>
      <c r="L485" s="21"/>
      <c r="M485" s="183"/>
      <c r="N485" s="192"/>
    </row>
    <row r="486" spans="1:14" ht="48" customHeight="1">
      <c r="A486" s="274" t="s">
        <v>168</v>
      </c>
      <c r="B486" s="275" t="s">
        <v>207</v>
      </c>
      <c r="C486" s="258" t="s">
        <v>208</v>
      </c>
      <c r="D486" s="65" t="s">
        <v>34</v>
      </c>
      <c r="E486" s="172" t="s">
        <v>55</v>
      </c>
      <c r="F486" s="21">
        <f>F488</f>
        <v>13.2</v>
      </c>
      <c r="G486" s="21">
        <f>H486+I486+J486+K486+L486</f>
        <v>12298.2</v>
      </c>
      <c r="H486" s="95">
        <f>H487+H488+H489</f>
        <v>3644.1000000000004</v>
      </c>
      <c r="I486" s="81">
        <f>I487+I488+I489</f>
        <v>2880.3</v>
      </c>
      <c r="J486" s="81">
        <f>J487+J488+J489</f>
        <v>2880.3</v>
      </c>
      <c r="K486" s="81">
        <f>K487+K488+K489</f>
        <v>2880.3</v>
      </c>
      <c r="L486" s="21">
        <f>L487+L488+L489</f>
        <v>13.2</v>
      </c>
      <c r="M486" s="183" t="s">
        <v>26</v>
      </c>
      <c r="N486" s="192" t="s">
        <v>225</v>
      </c>
    </row>
    <row r="487" spans="1:14" ht="68.25" customHeight="1">
      <c r="A487" s="274"/>
      <c r="B487" s="275"/>
      <c r="C487" s="258"/>
      <c r="D487" s="66" t="s">
        <v>27</v>
      </c>
      <c r="E487" s="172"/>
      <c r="F487" s="21"/>
      <c r="G487" s="21"/>
      <c r="H487" s="95"/>
      <c r="I487" s="81"/>
      <c r="J487" s="81"/>
      <c r="K487" s="81"/>
      <c r="L487" s="21"/>
      <c r="M487" s="183"/>
      <c r="N487" s="192"/>
    </row>
    <row r="488" spans="1:14" ht="44.25" customHeight="1">
      <c r="A488" s="274"/>
      <c r="B488" s="275"/>
      <c r="C488" s="258"/>
      <c r="D488" s="66" t="s">
        <v>28</v>
      </c>
      <c r="E488" s="172"/>
      <c r="F488" s="21">
        <v>13.2</v>
      </c>
      <c r="G488" s="21">
        <f>H488+I488+J488+K488+L488</f>
        <v>12298.2</v>
      </c>
      <c r="H488" s="95">
        <f>5144.1-1000-500</f>
        <v>3644.1000000000004</v>
      </c>
      <c r="I488" s="81">
        <v>2880.3</v>
      </c>
      <c r="J488" s="81">
        <v>2880.3</v>
      </c>
      <c r="K488" s="81">
        <v>2880.3</v>
      </c>
      <c r="L488" s="21">
        <v>13.2</v>
      </c>
      <c r="M488" s="183"/>
      <c r="N488" s="192"/>
    </row>
    <row r="489" spans="1:14" ht="51" customHeight="1">
      <c r="A489" s="274"/>
      <c r="B489" s="275"/>
      <c r="C489" s="258"/>
      <c r="D489" s="66" t="s">
        <v>29</v>
      </c>
      <c r="E489" s="172"/>
      <c r="F489" s="21"/>
      <c r="G489" s="21"/>
      <c r="H489" s="95"/>
      <c r="I489" s="81"/>
      <c r="J489" s="81"/>
      <c r="K489" s="81"/>
      <c r="L489" s="21"/>
      <c r="M489" s="183"/>
      <c r="N489" s="192"/>
    </row>
    <row r="490" spans="1:14" ht="48" customHeight="1">
      <c r="A490" s="251" t="s">
        <v>42</v>
      </c>
      <c r="B490" s="250" t="s">
        <v>209</v>
      </c>
      <c r="C490" s="171" t="s">
        <v>105</v>
      </c>
      <c r="D490" s="20" t="s">
        <v>24</v>
      </c>
      <c r="E490" s="172" t="s">
        <v>55</v>
      </c>
      <c r="F490" s="63">
        <f>F491+F492+F493</f>
        <v>13561.2</v>
      </c>
      <c r="G490" s="63">
        <f>H490+I490+J490+K490+L490</f>
        <v>72654.59999999999</v>
      </c>
      <c r="H490" s="107">
        <f>H491+H492+H493</f>
        <v>14693.4</v>
      </c>
      <c r="I490" s="80">
        <f>I491+I492+I493</f>
        <v>14422.6</v>
      </c>
      <c r="J490" s="80">
        <f>J491+J492+J493</f>
        <v>14422.6</v>
      </c>
      <c r="K490" s="80">
        <f>K491+K492+K493</f>
        <v>14422.6</v>
      </c>
      <c r="L490" s="63">
        <f>L491+L492+L493</f>
        <v>14693.4</v>
      </c>
      <c r="M490" s="183" t="s">
        <v>26</v>
      </c>
      <c r="N490" s="183" t="s">
        <v>210</v>
      </c>
    </row>
    <row r="491" spans="1:14" ht="74.25" customHeight="1">
      <c r="A491" s="251"/>
      <c r="B491" s="250"/>
      <c r="C491" s="171"/>
      <c r="D491" s="17" t="s">
        <v>27</v>
      </c>
      <c r="E491" s="172"/>
      <c r="F491" s="18">
        <f aca="true" t="shared" si="79" ref="F491:L493">F495</f>
        <v>110.7</v>
      </c>
      <c r="G491" s="18">
        <f t="shared" si="79"/>
        <v>0</v>
      </c>
      <c r="H491" s="94">
        <f t="shared" si="79"/>
        <v>0</v>
      </c>
      <c r="I491" s="76">
        <f t="shared" si="79"/>
        <v>0</v>
      </c>
      <c r="J491" s="76">
        <f t="shared" si="79"/>
        <v>0</v>
      </c>
      <c r="K491" s="76">
        <f t="shared" si="79"/>
        <v>0</v>
      </c>
      <c r="L491" s="18">
        <f t="shared" si="79"/>
        <v>0</v>
      </c>
      <c r="M491" s="183"/>
      <c r="N491" s="183"/>
    </row>
    <row r="492" spans="1:14" ht="48" customHeight="1">
      <c r="A492" s="251"/>
      <c r="B492" s="250"/>
      <c r="C492" s="171"/>
      <c r="D492" s="17" t="s">
        <v>28</v>
      </c>
      <c r="E492" s="172"/>
      <c r="F492" s="18">
        <f>F496</f>
        <v>13450.5</v>
      </c>
      <c r="G492" s="18">
        <f>H492+I492+J492+K492+L492</f>
        <v>72654.59999999999</v>
      </c>
      <c r="H492" s="94">
        <f t="shared" si="79"/>
        <v>14693.4</v>
      </c>
      <c r="I492" s="76">
        <f t="shared" si="79"/>
        <v>14422.6</v>
      </c>
      <c r="J492" s="76">
        <f t="shared" si="79"/>
        <v>14422.6</v>
      </c>
      <c r="K492" s="76">
        <f t="shared" si="79"/>
        <v>14422.6</v>
      </c>
      <c r="L492" s="18">
        <f t="shared" si="79"/>
        <v>14693.4</v>
      </c>
      <c r="M492" s="183"/>
      <c r="N492" s="183"/>
    </row>
    <row r="493" spans="1:14" ht="54.75" customHeight="1">
      <c r="A493" s="251"/>
      <c r="B493" s="250"/>
      <c r="C493" s="171"/>
      <c r="D493" s="17" t="s">
        <v>29</v>
      </c>
      <c r="E493" s="172"/>
      <c r="F493" s="18">
        <f>F497</f>
        <v>0</v>
      </c>
      <c r="G493" s="18">
        <f>G497</f>
        <v>0</v>
      </c>
      <c r="H493" s="94">
        <f t="shared" si="79"/>
        <v>0</v>
      </c>
      <c r="I493" s="76">
        <f t="shared" si="79"/>
        <v>0</v>
      </c>
      <c r="J493" s="76">
        <f t="shared" si="79"/>
        <v>0</v>
      </c>
      <c r="K493" s="76">
        <f t="shared" si="79"/>
        <v>0</v>
      </c>
      <c r="L493" s="18">
        <f t="shared" si="79"/>
        <v>0</v>
      </c>
      <c r="M493" s="183"/>
      <c r="N493" s="183"/>
    </row>
    <row r="494" spans="1:14" ht="48" customHeight="1">
      <c r="A494" s="252" t="s">
        <v>45</v>
      </c>
      <c r="B494" s="171" t="s">
        <v>211</v>
      </c>
      <c r="C494" s="171" t="s">
        <v>212</v>
      </c>
      <c r="D494" s="20" t="s">
        <v>24</v>
      </c>
      <c r="E494" s="172" t="s">
        <v>55</v>
      </c>
      <c r="F494" s="63">
        <f>F495+F496+F497</f>
        <v>13561.2</v>
      </c>
      <c r="G494" s="63">
        <f>H494+I494+J494+K494+L494</f>
        <v>72654.59999999999</v>
      </c>
      <c r="H494" s="107">
        <f>H495+H496+H497</f>
        <v>14693.4</v>
      </c>
      <c r="I494" s="80">
        <f>I495+I496+I497</f>
        <v>14422.6</v>
      </c>
      <c r="J494" s="80">
        <f>J495+J496+J497</f>
        <v>14422.6</v>
      </c>
      <c r="K494" s="80">
        <f>K495+K496+K497</f>
        <v>14422.6</v>
      </c>
      <c r="L494" s="63">
        <f>L495+L496+L497</f>
        <v>14693.4</v>
      </c>
      <c r="M494" s="183" t="s">
        <v>26</v>
      </c>
      <c r="N494" s="183" t="s">
        <v>237</v>
      </c>
    </row>
    <row r="495" spans="1:14" ht="69.75" customHeight="1">
      <c r="A495" s="252"/>
      <c r="B495" s="171"/>
      <c r="C495" s="171"/>
      <c r="D495" s="17" t="s">
        <v>27</v>
      </c>
      <c r="E495" s="172"/>
      <c r="F495" s="18">
        <f>F499</f>
        <v>110.7</v>
      </c>
      <c r="G495" s="18"/>
      <c r="H495" s="94"/>
      <c r="I495" s="76"/>
      <c r="J495" s="76"/>
      <c r="K495" s="76"/>
      <c r="L495" s="18"/>
      <c r="M495" s="183"/>
      <c r="N495" s="183"/>
    </row>
    <row r="496" spans="1:14" ht="45" customHeight="1">
      <c r="A496" s="252"/>
      <c r="B496" s="171"/>
      <c r="C496" s="171"/>
      <c r="D496" s="17" t="s">
        <v>28</v>
      </c>
      <c r="E496" s="172"/>
      <c r="F496" s="18">
        <f>F500+F504</f>
        <v>13450.5</v>
      </c>
      <c r="G496" s="18">
        <f>H496+I496+J496+K496+L496</f>
        <v>72654.59999999999</v>
      </c>
      <c r="H496" s="94">
        <f>H500+H504</f>
        <v>14693.4</v>
      </c>
      <c r="I496" s="76">
        <f>I500+I504</f>
        <v>14422.6</v>
      </c>
      <c r="J496" s="76">
        <f>J500+J504</f>
        <v>14422.6</v>
      </c>
      <c r="K496" s="76">
        <f>K500+K504</f>
        <v>14422.6</v>
      </c>
      <c r="L496" s="18">
        <f>L500+L504</f>
        <v>14693.4</v>
      </c>
      <c r="M496" s="183"/>
      <c r="N496" s="183"/>
    </row>
    <row r="497" spans="1:14" ht="45.75" customHeight="1">
      <c r="A497" s="252"/>
      <c r="B497" s="171"/>
      <c r="C497" s="171"/>
      <c r="D497" s="17" t="s">
        <v>29</v>
      </c>
      <c r="E497" s="172"/>
      <c r="F497" s="18"/>
      <c r="G497" s="18"/>
      <c r="H497" s="94"/>
      <c r="I497" s="76"/>
      <c r="J497" s="76"/>
      <c r="K497" s="76"/>
      <c r="L497" s="18"/>
      <c r="M497" s="183"/>
      <c r="N497" s="183"/>
    </row>
    <row r="498" spans="1:14" ht="27" customHeight="1">
      <c r="A498" s="255" t="s">
        <v>213</v>
      </c>
      <c r="B498" s="187" t="s">
        <v>205</v>
      </c>
      <c r="C498" s="179" t="s">
        <v>206</v>
      </c>
      <c r="D498" s="20" t="s">
        <v>34</v>
      </c>
      <c r="E498" s="172" t="s">
        <v>55</v>
      </c>
      <c r="F498" s="21">
        <f>F499+F500</f>
        <v>10700.900000000001</v>
      </c>
      <c r="G498" s="21">
        <f>H498+I498+J498+K498+L498</f>
        <v>53970.4</v>
      </c>
      <c r="H498" s="95">
        <f>H499+H500+H501</f>
        <v>10700.9</v>
      </c>
      <c r="I498" s="81">
        <f>I499+I500+I501</f>
        <v>10856.2</v>
      </c>
      <c r="J498" s="81">
        <f>J499+J500+J501</f>
        <v>10856.2</v>
      </c>
      <c r="K498" s="81">
        <f>K499+K500+K501</f>
        <v>10856.2</v>
      </c>
      <c r="L498" s="21">
        <f>L499+L500+L501</f>
        <v>10700.9</v>
      </c>
      <c r="M498" s="183" t="s">
        <v>26</v>
      </c>
      <c r="N498" s="192" t="s">
        <v>249</v>
      </c>
    </row>
    <row r="499" spans="1:14" ht="70.5" customHeight="1">
      <c r="A499" s="255"/>
      <c r="B499" s="187"/>
      <c r="C499" s="187"/>
      <c r="D499" s="17" t="s">
        <v>27</v>
      </c>
      <c r="E499" s="172"/>
      <c r="F499" s="21">
        <v>110.7</v>
      </c>
      <c r="G499" s="21"/>
      <c r="H499" s="95"/>
      <c r="I499" s="81"/>
      <c r="J499" s="81"/>
      <c r="K499" s="81"/>
      <c r="L499" s="21"/>
      <c r="M499" s="183"/>
      <c r="N499" s="192"/>
    </row>
    <row r="500" spans="1:14" ht="46.5" customHeight="1">
      <c r="A500" s="255"/>
      <c r="B500" s="187"/>
      <c r="C500" s="187"/>
      <c r="D500" s="17" t="s">
        <v>28</v>
      </c>
      <c r="E500" s="172"/>
      <c r="F500" s="21">
        <v>10590.2</v>
      </c>
      <c r="G500" s="21">
        <f>H500+I500+J500+K500+L500</f>
        <v>53970.4</v>
      </c>
      <c r="H500" s="95">
        <v>10700.9</v>
      </c>
      <c r="I500" s="81">
        <v>10856.2</v>
      </c>
      <c r="J500" s="81">
        <v>10856.2</v>
      </c>
      <c r="K500" s="81">
        <v>10856.2</v>
      </c>
      <c r="L500" s="21">
        <v>10700.9</v>
      </c>
      <c r="M500" s="183"/>
      <c r="N500" s="192"/>
    </row>
    <row r="501" spans="1:14" ht="46.5" customHeight="1">
      <c r="A501" s="255"/>
      <c r="B501" s="187"/>
      <c r="C501" s="179"/>
      <c r="D501" s="17" t="s">
        <v>29</v>
      </c>
      <c r="E501" s="172"/>
      <c r="F501" s="21"/>
      <c r="G501" s="21"/>
      <c r="H501" s="95"/>
      <c r="I501" s="81"/>
      <c r="J501" s="81"/>
      <c r="K501" s="81"/>
      <c r="L501" s="21"/>
      <c r="M501" s="183"/>
      <c r="N501" s="192"/>
    </row>
    <row r="502" spans="1:14" ht="27" customHeight="1">
      <c r="A502" s="274" t="s">
        <v>214</v>
      </c>
      <c r="B502" s="258" t="s">
        <v>215</v>
      </c>
      <c r="C502" s="276" t="s">
        <v>208</v>
      </c>
      <c r="D502" s="20" t="s">
        <v>34</v>
      </c>
      <c r="E502" s="172" t="s">
        <v>55</v>
      </c>
      <c r="F502" s="21">
        <f>F504</f>
        <v>2860.3</v>
      </c>
      <c r="G502" s="21">
        <f>H502+I502+J502+K502+L502</f>
        <v>18684.199999999997</v>
      </c>
      <c r="H502" s="95">
        <f>H503+H504+H505</f>
        <v>3992.5</v>
      </c>
      <c r="I502" s="81">
        <f>I503+I504+I505</f>
        <v>3566.4</v>
      </c>
      <c r="J502" s="81">
        <f>J503+J504+J505</f>
        <v>3566.4</v>
      </c>
      <c r="K502" s="81">
        <f>K503+K504+K505</f>
        <v>3566.4</v>
      </c>
      <c r="L502" s="21">
        <f>L503+L504+L505</f>
        <v>3992.5</v>
      </c>
      <c r="M502" s="183" t="s">
        <v>26</v>
      </c>
      <c r="N502" s="192" t="s">
        <v>225</v>
      </c>
    </row>
    <row r="503" spans="1:14" ht="73.5" customHeight="1">
      <c r="A503" s="274"/>
      <c r="B503" s="258"/>
      <c r="C503" s="277"/>
      <c r="D503" s="17" t="s">
        <v>27</v>
      </c>
      <c r="E503" s="172"/>
      <c r="F503" s="21"/>
      <c r="G503" s="21"/>
      <c r="H503" s="95"/>
      <c r="I503" s="81"/>
      <c r="J503" s="81"/>
      <c r="K503" s="81"/>
      <c r="L503" s="21"/>
      <c r="M503" s="183"/>
      <c r="N503" s="192"/>
    </row>
    <row r="504" spans="1:14" ht="51.75" customHeight="1">
      <c r="A504" s="274"/>
      <c r="B504" s="258"/>
      <c r="C504" s="277"/>
      <c r="D504" s="17" t="s">
        <v>28</v>
      </c>
      <c r="E504" s="172"/>
      <c r="F504" s="21">
        <v>2860.3</v>
      </c>
      <c r="G504" s="21">
        <f>H504+I504+J504+K504+L504</f>
        <v>18684.199999999997</v>
      </c>
      <c r="H504" s="95">
        <f>1135+2857.5</f>
        <v>3992.5</v>
      </c>
      <c r="I504" s="81">
        <v>3566.4</v>
      </c>
      <c r="J504" s="81">
        <v>3566.4</v>
      </c>
      <c r="K504" s="81">
        <v>3566.4</v>
      </c>
      <c r="L504" s="21">
        <v>3992.5</v>
      </c>
      <c r="M504" s="183"/>
      <c r="N504" s="192"/>
    </row>
    <row r="505" spans="1:14" ht="27" customHeight="1">
      <c r="A505" s="274"/>
      <c r="B505" s="258"/>
      <c r="C505" s="276"/>
      <c r="D505" s="17" t="s">
        <v>29</v>
      </c>
      <c r="E505" s="172"/>
      <c r="F505" s="21"/>
      <c r="G505" s="21"/>
      <c r="H505" s="95"/>
      <c r="I505" s="81"/>
      <c r="J505" s="81"/>
      <c r="K505" s="81"/>
      <c r="L505" s="21"/>
      <c r="M505" s="183"/>
      <c r="N505" s="192"/>
    </row>
    <row r="506" spans="1:14" ht="41.25" customHeight="1">
      <c r="A506" s="251" t="s">
        <v>102</v>
      </c>
      <c r="B506" s="250" t="s">
        <v>216</v>
      </c>
      <c r="C506" s="171" t="s">
        <v>315</v>
      </c>
      <c r="D506" s="20" t="s">
        <v>24</v>
      </c>
      <c r="E506" s="172" t="s">
        <v>55</v>
      </c>
      <c r="F506" s="63">
        <f>F507+F508</f>
        <v>13311.5</v>
      </c>
      <c r="G506" s="63">
        <f>H506+I506+J506+K506+L506</f>
        <v>57283.4</v>
      </c>
      <c r="H506" s="107">
        <f>H507+H508+H509</f>
        <v>14551.699999999999</v>
      </c>
      <c r="I506" s="80">
        <f>I507+I508+I509</f>
        <v>9770.6</v>
      </c>
      <c r="J506" s="80">
        <f>J507+J508+J509</f>
        <v>9770.6</v>
      </c>
      <c r="K506" s="80">
        <f>K507+K508+K509</f>
        <v>9770.6</v>
      </c>
      <c r="L506" s="63">
        <f>L507+L508+L509</f>
        <v>13419.9</v>
      </c>
      <c r="M506" s="183" t="s">
        <v>26</v>
      </c>
      <c r="N506" s="183" t="s">
        <v>217</v>
      </c>
    </row>
    <row r="507" spans="1:14" ht="75" customHeight="1">
      <c r="A507" s="251"/>
      <c r="B507" s="250"/>
      <c r="C507" s="171"/>
      <c r="D507" s="17" t="s">
        <v>27</v>
      </c>
      <c r="E507" s="172"/>
      <c r="F507" s="18">
        <f aca="true" t="shared" si="80" ref="F507:L509">F511</f>
        <v>0</v>
      </c>
      <c r="G507" s="18">
        <f t="shared" si="80"/>
        <v>0</v>
      </c>
      <c r="H507" s="94">
        <f t="shared" si="80"/>
        <v>0</v>
      </c>
      <c r="I507" s="76">
        <f t="shared" si="80"/>
        <v>0</v>
      </c>
      <c r="J507" s="76">
        <f t="shared" si="80"/>
        <v>0</v>
      </c>
      <c r="K507" s="76">
        <f t="shared" si="80"/>
        <v>0</v>
      </c>
      <c r="L507" s="18">
        <f t="shared" si="80"/>
        <v>0</v>
      </c>
      <c r="M507" s="183"/>
      <c r="N507" s="183"/>
    </row>
    <row r="508" spans="1:14" ht="61.5" customHeight="1">
      <c r="A508" s="251"/>
      <c r="B508" s="250"/>
      <c r="C508" s="171"/>
      <c r="D508" s="17" t="s">
        <v>28</v>
      </c>
      <c r="E508" s="172"/>
      <c r="F508" s="18">
        <v>13311.5</v>
      </c>
      <c r="G508" s="18">
        <f>H508+I508+J508+K508+L508</f>
        <v>57283.4</v>
      </c>
      <c r="H508" s="94">
        <f>H512</f>
        <v>14551.699999999999</v>
      </c>
      <c r="I508" s="76">
        <f>I512</f>
        <v>9770.6</v>
      </c>
      <c r="J508" s="76">
        <f t="shared" si="80"/>
        <v>9770.6</v>
      </c>
      <c r="K508" s="76">
        <f t="shared" si="80"/>
        <v>9770.6</v>
      </c>
      <c r="L508" s="18">
        <f>L512</f>
        <v>13419.9</v>
      </c>
      <c r="M508" s="183"/>
      <c r="N508" s="183"/>
    </row>
    <row r="509" spans="1:14" ht="50.25" customHeight="1">
      <c r="A509" s="251"/>
      <c r="B509" s="250"/>
      <c r="C509" s="171"/>
      <c r="D509" s="17" t="s">
        <v>29</v>
      </c>
      <c r="E509" s="172"/>
      <c r="F509" s="18">
        <f aca="true" t="shared" si="81" ref="F509:L509">F513</f>
        <v>0</v>
      </c>
      <c r="G509" s="18">
        <f t="shared" si="81"/>
        <v>0</v>
      </c>
      <c r="H509" s="94">
        <f t="shared" si="81"/>
        <v>0</v>
      </c>
      <c r="I509" s="76">
        <f t="shared" si="81"/>
        <v>0</v>
      </c>
      <c r="J509" s="76">
        <f t="shared" si="80"/>
        <v>0</v>
      </c>
      <c r="K509" s="76">
        <f t="shared" si="80"/>
        <v>0</v>
      </c>
      <c r="L509" s="18">
        <f t="shared" si="81"/>
        <v>0</v>
      </c>
      <c r="M509" s="183"/>
      <c r="N509" s="183"/>
    </row>
    <row r="510" spans="1:14" ht="29.25" customHeight="1" hidden="1">
      <c r="A510" s="252" t="s">
        <v>57</v>
      </c>
      <c r="B510" s="171" t="s">
        <v>218</v>
      </c>
      <c r="C510" s="171" t="s">
        <v>105</v>
      </c>
      <c r="D510" s="20" t="s">
        <v>24</v>
      </c>
      <c r="E510" s="172" t="s">
        <v>55</v>
      </c>
      <c r="F510" s="63">
        <f>F511+F512+F513</f>
        <v>0</v>
      </c>
      <c r="G510" s="63">
        <f>H510+I510+J510+K510+L510</f>
        <v>57283.4</v>
      </c>
      <c r="H510" s="107">
        <f>H511+H512+H513</f>
        <v>14551.699999999999</v>
      </c>
      <c r="I510" s="80">
        <f>I511+I512+I513</f>
        <v>9770.6</v>
      </c>
      <c r="J510" s="80">
        <f>J511+J512+J513</f>
        <v>9770.6</v>
      </c>
      <c r="K510" s="80">
        <f>K511+K512+K513</f>
        <v>9770.6</v>
      </c>
      <c r="L510" s="63">
        <f>L511+L512+L513</f>
        <v>13419.9</v>
      </c>
      <c r="M510" s="183" t="s">
        <v>26</v>
      </c>
      <c r="N510" s="183" t="s">
        <v>217</v>
      </c>
    </row>
    <row r="511" spans="1:14" ht="90" customHeight="1" hidden="1">
      <c r="A511" s="252"/>
      <c r="B511" s="171"/>
      <c r="C511" s="171"/>
      <c r="D511" s="17" t="s">
        <v>27</v>
      </c>
      <c r="E511" s="172"/>
      <c r="F511" s="18"/>
      <c r="G511" s="18"/>
      <c r="H511" s="94"/>
      <c r="I511" s="76"/>
      <c r="J511" s="76"/>
      <c r="K511" s="76"/>
      <c r="L511" s="18"/>
      <c r="M511" s="183"/>
      <c r="N511" s="183"/>
    </row>
    <row r="512" spans="1:14" ht="64.5" customHeight="1" hidden="1">
      <c r="A512" s="252"/>
      <c r="B512" s="171"/>
      <c r="C512" s="171"/>
      <c r="D512" s="17" t="s">
        <v>28</v>
      </c>
      <c r="E512" s="172"/>
      <c r="F512" s="18">
        <f>F516+F520</f>
        <v>0</v>
      </c>
      <c r="G512" s="18">
        <f>H512+I512+J512+K512+L512</f>
        <v>57283.4</v>
      </c>
      <c r="H512" s="94">
        <f>H516+H520</f>
        <v>14551.699999999999</v>
      </c>
      <c r="I512" s="76">
        <f>I516+I520</f>
        <v>9770.6</v>
      </c>
      <c r="J512" s="76">
        <f>J516+J520</f>
        <v>9770.6</v>
      </c>
      <c r="K512" s="76">
        <f>K516+K520</f>
        <v>9770.6</v>
      </c>
      <c r="L512" s="18">
        <f>L516+L520</f>
        <v>13419.9</v>
      </c>
      <c r="M512" s="183"/>
      <c r="N512" s="183"/>
    </row>
    <row r="513" spans="1:14" ht="56.25" customHeight="1" hidden="1">
      <c r="A513" s="252"/>
      <c r="B513" s="171"/>
      <c r="C513" s="171"/>
      <c r="D513" s="17" t="s">
        <v>29</v>
      </c>
      <c r="E513" s="172"/>
      <c r="F513" s="18"/>
      <c r="G513" s="18"/>
      <c r="H513" s="94"/>
      <c r="I513" s="76"/>
      <c r="J513" s="76"/>
      <c r="K513" s="76"/>
      <c r="L513" s="18"/>
      <c r="M513" s="183"/>
      <c r="N513" s="183"/>
    </row>
    <row r="514" spans="1:14" ht="29.25" customHeight="1">
      <c r="A514" s="255" t="s">
        <v>57</v>
      </c>
      <c r="B514" s="179" t="s">
        <v>219</v>
      </c>
      <c r="C514" s="179" t="s">
        <v>220</v>
      </c>
      <c r="D514" s="20" t="s">
        <v>34</v>
      </c>
      <c r="E514" s="172" t="s">
        <v>55</v>
      </c>
      <c r="F514" s="21">
        <f>F516</f>
        <v>0</v>
      </c>
      <c r="G514" s="21">
        <f>H514+I514+J514+K514+L514</f>
        <v>53169.7</v>
      </c>
      <c r="H514" s="107">
        <f>H516</f>
        <v>13365.9</v>
      </c>
      <c r="I514" s="82">
        <f>I516</f>
        <v>9189.9</v>
      </c>
      <c r="J514" s="82">
        <f>J516</f>
        <v>9189.9</v>
      </c>
      <c r="K514" s="82">
        <f>K516</f>
        <v>9189.9</v>
      </c>
      <c r="L514" s="21">
        <f>L515+L516+L517</f>
        <v>12234.1</v>
      </c>
      <c r="M514" s="183" t="s">
        <v>26</v>
      </c>
      <c r="N514" s="192" t="s">
        <v>217</v>
      </c>
    </row>
    <row r="515" spans="1:14" ht="75.75" customHeight="1">
      <c r="A515" s="255"/>
      <c r="B515" s="179"/>
      <c r="C515" s="179"/>
      <c r="D515" s="17" t="s">
        <v>27</v>
      </c>
      <c r="E515" s="172"/>
      <c r="F515" s="21"/>
      <c r="G515" s="21"/>
      <c r="H515" s="95"/>
      <c r="I515" s="81"/>
      <c r="J515" s="81"/>
      <c r="K515" s="81"/>
      <c r="L515" s="21"/>
      <c r="M515" s="183"/>
      <c r="N515" s="192"/>
    </row>
    <row r="516" spans="1:14" ht="57" customHeight="1">
      <c r="A516" s="255"/>
      <c r="B516" s="179"/>
      <c r="C516" s="179"/>
      <c r="D516" s="17" t="s">
        <v>28</v>
      </c>
      <c r="E516" s="172"/>
      <c r="F516" s="21">
        <v>0</v>
      </c>
      <c r="G516" s="21">
        <f>H516+I516+J516+K516+L516</f>
        <v>53169.7</v>
      </c>
      <c r="H516" s="95">
        <f>14249.2+991.8-558.1-1317</f>
        <v>13365.9</v>
      </c>
      <c r="I516" s="82">
        <v>9189.9</v>
      </c>
      <c r="J516" s="82">
        <v>9189.9</v>
      </c>
      <c r="K516" s="82">
        <v>9189.9</v>
      </c>
      <c r="L516" s="21">
        <v>12234.1</v>
      </c>
      <c r="M516" s="183"/>
      <c r="N516" s="192"/>
    </row>
    <row r="517" spans="1:14" ht="56.25" customHeight="1">
      <c r="A517" s="255"/>
      <c r="B517" s="179"/>
      <c r="C517" s="179"/>
      <c r="D517" s="17" t="s">
        <v>29</v>
      </c>
      <c r="E517" s="172"/>
      <c r="F517" s="21"/>
      <c r="G517" s="21"/>
      <c r="H517" s="95"/>
      <c r="I517" s="81"/>
      <c r="J517" s="81"/>
      <c r="K517" s="81"/>
      <c r="L517" s="21"/>
      <c r="M517" s="183"/>
      <c r="N517" s="192"/>
    </row>
    <row r="518" spans="1:14" ht="29.25" customHeight="1">
      <c r="A518" s="255" t="s">
        <v>67</v>
      </c>
      <c r="B518" s="179" t="s">
        <v>221</v>
      </c>
      <c r="C518" s="179" t="s">
        <v>310</v>
      </c>
      <c r="D518" s="20" t="s">
        <v>34</v>
      </c>
      <c r="E518" s="172" t="s">
        <v>55</v>
      </c>
      <c r="F518" s="21">
        <f>F520</f>
        <v>0</v>
      </c>
      <c r="G518" s="21">
        <f>H518+I518+J518+K518+L518</f>
        <v>4113.7</v>
      </c>
      <c r="H518" s="95">
        <f>H520</f>
        <v>1185.8</v>
      </c>
      <c r="I518" s="81">
        <f>I520</f>
        <v>580.7</v>
      </c>
      <c r="J518" s="81">
        <f>J520</f>
        <v>580.7</v>
      </c>
      <c r="K518" s="81">
        <f>K520</f>
        <v>580.7</v>
      </c>
      <c r="L518" s="21">
        <f>L519+L520+L521</f>
        <v>1185.8</v>
      </c>
      <c r="M518" s="183" t="s">
        <v>26</v>
      </c>
      <c r="N518" s="192" t="s">
        <v>225</v>
      </c>
    </row>
    <row r="519" spans="1:14" ht="76.5" customHeight="1">
      <c r="A519" s="255"/>
      <c r="B519" s="179"/>
      <c r="C519" s="179"/>
      <c r="D519" s="17" t="s">
        <v>27</v>
      </c>
      <c r="E519" s="172"/>
      <c r="F519" s="21"/>
      <c r="G519" s="21"/>
      <c r="H519" s="95"/>
      <c r="I519" s="81"/>
      <c r="J519" s="81"/>
      <c r="K519" s="81"/>
      <c r="L519" s="21"/>
      <c r="M519" s="183"/>
      <c r="N519" s="192"/>
    </row>
    <row r="520" spans="1:14" ht="61.5" customHeight="1">
      <c r="A520" s="255"/>
      <c r="B520" s="179"/>
      <c r="C520" s="179"/>
      <c r="D520" s="17" t="s">
        <v>28</v>
      </c>
      <c r="E520" s="172"/>
      <c r="F520" s="21">
        <v>0</v>
      </c>
      <c r="G520" s="21">
        <f>H520+I520+J520+K520+L520</f>
        <v>4113.7</v>
      </c>
      <c r="H520" s="95">
        <v>1185.8</v>
      </c>
      <c r="I520" s="81">
        <v>580.7</v>
      </c>
      <c r="J520" s="81">
        <v>580.7</v>
      </c>
      <c r="K520" s="81">
        <v>580.7</v>
      </c>
      <c r="L520" s="21">
        <v>1185.8</v>
      </c>
      <c r="M520" s="183"/>
      <c r="N520" s="192"/>
    </row>
    <row r="521" spans="1:14" ht="47.25" customHeight="1">
      <c r="A521" s="255"/>
      <c r="B521" s="179"/>
      <c r="C521" s="179"/>
      <c r="D521" s="17" t="s">
        <v>29</v>
      </c>
      <c r="E521" s="172"/>
      <c r="F521" s="21"/>
      <c r="G521" s="21"/>
      <c r="H521" s="95"/>
      <c r="I521" s="81"/>
      <c r="J521" s="81"/>
      <c r="K521" s="81"/>
      <c r="L521" s="21"/>
      <c r="M521" s="183"/>
      <c r="N521" s="192"/>
    </row>
    <row r="522" spans="1:14" ht="30" customHeight="1">
      <c r="A522" s="278" t="s">
        <v>119</v>
      </c>
      <c r="B522" s="194" t="s">
        <v>277</v>
      </c>
      <c r="C522" s="171" t="s">
        <v>212</v>
      </c>
      <c r="D522" s="20" t="s">
        <v>34</v>
      </c>
      <c r="E522" s="195"/>
      <c r="F522" s="63">
        <f>F524+F523</f>
        <v>7145.2</v>
      </c>
      <c r="G522" s="63">
        <f>G523+G524+G525</f>
        <v>44266.11</v>
      </c>
      <c r="H522" s="107">
        <f>H524</f>
        <v>7213.910000000001</v>
      </c>
      <c r="I522" s="80">
        <f>I524</f>
        <v>8235.8</v>
      </c>
      <c r="J522" s="80">
        <f>J524</f>
        <v>8235.8</v>
      </c>
      <c r="K522" s="80">
        <f>K524</f>
        <v>8235.8</v>
      </c>
      <c r="L522" s="63">
        <f>L523+L524+L525</f>
        <v>12344.8</v>
      </c>
      <c r="M522" s="183" t="s">
        <v>26</v>
      </c>
      <c r="N522" s="192" t="s">
        <v>222</v>
      </c>
    </row>
    <row r="523" spans="1:14" ht="72.75" customHeight="1">
      <c r="A523" s="278"/>
      <c r="B523" s="194"/>
      <c r="C523" s="171"/>
      <c r="D523" s="17" t="s">
        <v>27</v>
      </c>
      <c r="E523" s="195"/>
      <c r="F523" s="18">
        <f>F527</f>
        <v>65.9</v>
      </c>
      <c r="G523" s="18"/>
      <c r="H523" s="94"/>
      <c r="I523" s="76"/>
      <c r="J523" s="76"/>
      <c r="K523" s="76"/>
      <c r="L523" s="18"/>
      <c r="M523" s="183"/>
      <c r="N523" s="192"/>
    </row>
    <row r="524" spans="1:14" ht="47.25" customHeight="1">
      <c r="A524" s="278"/>
      <c r="B524" s="194"/>
      <c r="C524" s="171"/>
      <c r="D524" s="17" t="s">
        <v>28</v>
      </c>
      <c r="E524" s="195"/>
      <c r="F524" s="18">
        <f>F528+F532</f>
        <v>7079.3</v>
      </c>
      <c r="G524" s="18">
        <f aca="true" t="shared" si="82" ref="G524:L524">G528+G532</f>
        <v>44266.11</v>
      </c>
      <c r="H524" s="94">
        <f t="shared" si="82"/>
        <v>7213.910000000001</v>
      </c>
      <c r="I524" s="76">
        <f t="shared" si="82"/>
        <v>8235.8</v>
      </c>
      <c r="J524" s="76">
        <f>J528+J532</f>
        <v>8235.8</v>
      </c>
      <c r="K524" s="76">
        <f>K528+K532</f>
        <v>8235.8</v>
      </c>
      <c r="L524" s="18">
        <f t="shared" si="82"/>
        <v>12344.8</v>
      </c>
      <c r="M524" s="183"/>
      <c r="N524" s="192"/>
    </row>
    <row r="525" spans="1:14" ht="46.5" customHeight="1">
      <c r="A525" s="278"/>
      <c r="B525" s="194"/>
      <c r="C525" s="171"/>
      <c r="D525" s="17" t="s">
        <v>29</v>
      </c>
      <c r="E525" s="195"/>
      <c r="F525" s="18"/>
      <c r="G525" s="18"/>
      <c r="H525" s="94"/>
      <c r="I525" s="76"/>
      <c r="J525" s="76"/>
      <c r="K525" s="76"/>
      <c r="L525" s="18"/>
      <c r="M525" s="183"/>
      <c r="N525" s="192"/>
    </row>
    <row r="526" spans="1:14" ht="27" customHeight="1">
      <c r="A526" s="279" t="s">
        <v>122</v>
      </c>
      <c r="B526" s="179" t="s">
        <v>223</v>
      </c>
      <c r="C526" s="179" t="s">
        <v>224</v>
      </c>
      <c r="D526" s="20" t="s">
        <v>34</v>
      </c>
      <c r="E526" s="195"/>
      <c r="F526" s="18">
        <f>F527+F528</f>
        <v>6563.2</v>
      </c>
      <c r="G526" s="18">
        <f aca="true" t="shared" si="83" ref="G526:L526">G527+G528+G529</f>
        <v>36984.31</v>
      </c>
      <c r="H526" s="94">
        <f t="shared" si="83"/>
        <v>6709.81</v>
      </c>
      <c r="I526" s="76">
        <f t="shared" si="83"/>
        <v>7920.2</v>
      </c>
      <c r="J526" s="76">
        <f>J527+J528+J529</f>
        <v>7920.2</v>
      </c>
      <c r="K526" s="76">
        <f>K527+K528+K529</f>
        <v>7920.2</v>
      </c>
      <c r="L526" s="18">
        <f t="shared" si="83"/>
        <v>6513.9</v>
      </c>
      <c r="M526" s="183" t="s">
        <v>26</v>
      </c>
      <c r="N526" s="192" t="s">
        <v>249</v>
      </c>
    </row>
    <row r="527" spans="1:14" ht="72" customHeight="1">
      <c r="A527" s="279"/>
      <c r="B527" s="179"/>
      <c r="C527" s="179"/>
      <c r="D527" s="17" t="s">
        <v>27</v>
      </c>
      <c r="E527" s="195"/>
      <c r="F527" s="18">
        <v>65.9</v>
      </c>
      <c r="G527" s="18"/>
      <c r="H527" s="94"/>
      <c r="I527" s="76"/>
      <c r="J527" s="76"/>
      <c r="K527" s="76"/>
      <c r="L527" s="18"/>
      <c r="M527" s="183"/>
      <c r="N527" s="192"/>
    </row>
    <row r="528" spans="1:14" ht="53.25" customHeight="1">
      <c r="A528" s="279"/>
      <c r="B528" s="179"/>
      <c r="C528" s="179"/>
      <c r="D528" s="17" t="s">
        <v>28</v>
      </c>
      <c r="E528" s="195"/>
      <c r="F528" s="18">
        <v>6497.3</v>
      </c>
      <c r="G528" s="21">
        <f>H528+I528+J528+K528+L528</f>
        <v>36984.31</v>
      </c>
      <c r="H528" s="94">
        <v>6709.81</v>
      </c>
      <c r="I528" s="76">
        <v>7920.2</v>
      </c>
      <c r="J528" s="76">
        <v>7920.2</v>
      </c>
      <c r="K528" s="76">
        <v>7920.2</v>
      </c>
      <c r="L528" s="18">
        <f>6318+195.9</f>
        <v>6513.9</v>
      </c>
      <c r="M528" s="183"/>
      <c r="N528" s="192"/>
    </row>
    <row r="529" spans="1:14" ht="47.25" customHeight="1">
      <c r="A529" s="279"/>
      <c r="B529" s="179"/>
      <c r="C529" s="179"/>
      <c r="D529" s="17" t="s">
        <v>29</v>
      </c>
      <c r="E529" s="195"/>
      <c r="F529" s="18"/>
      <c r="G529" s="18"/>
      <c r="H529" s="94"/>
      <c r="I529" s="76"/>
      <c r="J529" s="76"/>
      <c r="K529" s="76"/>
      <c r="L529" s="18"/>
      <c r="M529" s="183"/>
      <c r="N529" s="183"/>
    </row>
    <row r="530" spans="1:14" ht="27" customHeight="1">
      <c r="A530" s="279" t="s">
        <v>126</v>
      </c>
      <c r="B530" s="179" t="s">
        <v>225</v>
      </c>
      <c r="C530" s="179" t="s">
        <v>226</v>
      </c>
      <c r="D530" s="20" t="s">
        <v>34</v>
      </c>
      <c r="E530" s="195"/>
      <c r="F530" s="18">
        <f>F532</f>
        <v>582</v>
      </c>
      <c r="G530" s="18">
        <f aca="true" t="shared" si="84" ref="G530:L530">G531+G532+G533</f>
        <v>7281.799999999999</v>
      </c>
      <c r="H530" s="94">
        <f t="shared" si="84"/>
        <v>504.1</v>
      </c>
      <c r="I530" s="76">
        <f t="shared" si="84"/>
        <v>315.6</v>
      </c>
      <c r="J530" s="76">
        <f>J531+J532+J533</f>
        <v>315.6</v>
      </c>
      <c r="K530" s="76">
        <f>K531+K532+K533</f>
        <v>315.6</v>
      </c>
      <c r="L530" s="18">
        <f t="shared" si="84"/>
        <v>5830.9</v>
      </c>
      <c r="M530" s="183" t="s">
        <v>26</v>
      </c>
      <c r="N530" s="192" t="s">
        <v>225</v>
      </c>
    </row>
    <row r="531" spans="1:14" ht="69.75" customHeight="1">
      <c r="A531" s="279"/>
      <c r="B531" s="179"/>
      <c r="C531" s="179"/>
      <c r="D531" s="17" t="s">
        <v>27</v>
      </c>
      <c r="E531" s="195"/>
      <c r="F531" s="18"/>
      <c r="G531" s="18"/>
      <c r="H531" s="94"/>
      <c r="I531" s="76"/>
      <c r="J531" s="76"/>
      <c r="K531" s="76"/>
      <c r="L531" s="23"/>
      <c r="M531" s="183"/>
      <c r="N531" s="192"/>
    </row>
    <row r="532" spans="1:14" ht="45" customHeight="1">
      <c r="A532" s="279"/>
      <c r="B532" s="179"/>
      <c r="C532" s="179"/>
      <c r="D532" s="17" t="s">
        <v>28</v>
      </c>
      <c r="E532" s="195"/>
      <c r="F532" s="18">
        <v>582</v>
      </c>
      <c r="G532" s="18">
        <f>H532+I532+J532+K532+L532</f>
        <v>7281.799999999999</v>
      </c>
      <c r="H532" s="95">
        <v>504.1</v>
      </c>
      <c r="I532" s="81">
        <v>315.6</v>
      </c>
      <c r="J532" s="81">
        <v>315.6</v>
      </c>
      <c r="K532" s="81">
        <v>315.6</v>
      </c>
      <c r="L532" s="64">
        <v>5830.9</v>
      </c>
      <c r="M532" s="183"/>
      <c r="N532" s="192"/>
    </row>
    <row r="533" spans="1:14" ht="45.75" customHeight="1">
      <c r="A533" s="279"/>
      <c r="B533" s="179"/>
      <c r="C533" s="179"/>
      <c r="D533" s="17" t="s">
        <v>29</v>
      </c>
      <c r="E533" s="195"/>
      <c r="F533" s="18"/>
      <c r="G533" s="18"/>
      <c r="H533" s="94"/>
      <c r="I533" s="76"/>
      <c r="J533" s="18"/>
      <c r="K533" s="21"/>
      <c r="L533" s="21"/>
      <c r="M533" s="183"/>
      <c r="N533" s="183"/>
    </row>
    <row r="534" spans="1:18" s="3" customFormat="1" ht="27.75" customHeight="1">
      <c r="A534" s="197" t="s">
        <v>227</v>
      </c>
      <c r="B534" s="197"/>
      <c r="C534" s="197"/>
      <c r="D534" s="28" t="s">
        <v>34</v>
      </c>
      <c r="E534" s="193"/>
      <c r="F534" s="22">
        <f>F535+F536+F537</f>
        <v>52284.9</v>
      </c>
      <c r="G534" s="22">
        <f aca="true" t="shared" si="85" ref="G534:L534">G535+G536+G537</f>
        <v>288827.20999999996</v>
      </c>
      <c r="H534" s="96">
        <f t="shared" si="85"/>
        <v>59155.21</v>
      </c>
      <c r="I534" s="118">
        <f t="shared" si="85"/>
        <v>57155.2</v>
      </c>
      <c r="J534" s="22">
        <f t="shared" si="85"/>
        <v>57155.2</v>
      </c>
      <c r="K534" s="22">
        <f t="shared" si="85"/>
        <v>57155.2</v>
      </c>
      <c r="L534" s="22">
        <f t="shared" si="85"/>
        <v>58206.399999999994</v>
      </c>
      <c r="M534" s="29"/>
      <c r="N534" s="29"/>
      <c r="R534" s="153">
        <v>59155.21</v>
      </c>
    </row>
    <row r="535" spans="1:18" s="3" customFormat="1" ht="70.5" customHeight="1">
      <c r="A535" s="197"/>
      <c r="B535" s="197"/>
      <c r="C535" s="197"/>
      <c r="D535" s="28" t="s">
        <v>27</v>
      </c>
      <c r="E535" s="193"/>
      <c r="F535" s="22">
        <f>F475+F491+F507+F523</f>
        <v>176.60000000000002</v>
      </c>
      <c r="G535" s="22">
        <f aca="true" t="shared" si="86" ref="G535:L536">G475+G491+G507+G523</f>
        <v>0</v>
      </c>
      <c r="H535" s="96">
        <f t="shared" si="86"/>
        <v>0</v>
      </c>
      <c r="I535" s="118">
        <f t="shared" si="86"/>
        <v>0</v>
      </c>
      <c r="J535" s="22">
        <f t="shared" si="86"/>
        <v>0</v>
      </c>
      <c r="K535" s="22">
        <f t="shared" si="86"/>
        <v>0</v>
      </c>
      <c r="L535" s="22">
        <f t="shared" si="86"/>
        <v>0</v>
      </c>
      <c r="M535" s="30"/>
      <c r="N535" s="198"/>
      <c r="R535" s="153">
        <v>0</v>
      </c>
    </row>
    <row r="536" spans="1:18" s="3" customFormat="1" ht="51" customHeight="1">
      <c r="A536" s="197"/>
      <c r="B536" s="197"/>
      <c r="C536" s="197"/>
      <c r="D536" s="28" t="s">
        <v>82</v>
      </c>
      <c r="E536" s="193"/>
      <c r="F536" s="22">
        <f>F476+F492+F508+F524</f>
        <v>52108.3</v>
      </c>
      <c r="G536" s="22">
        <f t="shared" si="86"/>
        <v>288827.20999999996</v>
      </c>
      <c r="H536" s="96">
        <f t="shared" si="86"/>
        <v>59155.21</v>
      </c>
      <c r="I536" s="118">
        <f t="shared" si="86"/>
        <v>57155.2</v>
      </c>
      <c r="J536" s="22">
        <f t="shared" si="86"/>
        <v>57155.2</v>
      </c>
      <c r="K536" s="22">
        <f t="shared" si="86"/>
        <v>57155.2</v>
      </c>
      <c r="L536" s="22">
        <f t="shared" si="86"/>
        <v>58206.399999999994</v>
      </c>
      <c r="M536" s="30"/>
      <c r="N536" s="198"/>
      <c r="R536" s="153">
        <v>59155.21</v>
      </c>
    </row>
    <row r="537" spans="1:18" s="3" customFormat="1" ht="49.5" customHeight="1">
      <c r="A537" s="197"/>
      <c r="B537" s="197"/>
      <c r="C537" s="197"/>
      <c r="D537" s="28" t="s">
        <v>86</v>
      </c>
      <c r="E537" s="193"/>
      <c r="F537" s="22">
        <f>F477+F493+F509</f>
        <v>0</v>
      </c>
      <c r="G537" s="22">
        <f aca="true" t="shared" si="87" ref="G537:L537">G477+G493+G509</f>
        <v>0</v>
      </c>
      <c r="H537" s="96">
        <f t="shared" si="87"/>
        <v>0</v>
      </c>
      <c r="I537" s="118">
        <f t="shared" si="87"/>
        <v>0</v>
      </c>
      <c r="J537" s="22">
        <f t="shared" si="87"/>
        <v>0</v>
      </c>
      <c r="K537" s="22">
        <f t="shared" si="87"/>
        <v>0</v>
      </c>
      <c r="L537" s="22">
        <f t="shared" si="87"/>
        <v>0</v>
      </c>
      <c r="M537" s="30"/>
      <c r="N537" s="198"/>
      <c r="R537" s="153">
        <v>0</v>
      </c>
    </row>
    <row r="538" spans="1:18" s="3" customFormat="1" ht="33" customHeight="1">
      <c r="A538" s="280" t="s">
        <v>228</v>
      </c>
      <c r="B538" s="280"/>
      <c r="C538" s="280"/>
      <c r="D538" s="28" t="s">
        <v>34</v>
      </c>
      <c r="E538" s="193"/>
      <c r="F538" s="22">
        <f aca="true" t="shared" si="88" ref="F538:L538">F539+F540+F542+F541</f>
        <v>1206160.9</v>
      </c>
      <c r="G538" s="22">
        <f t="shared" si="88"/>
        <v>6395039.726</v>
      </c>
      <c r="H538" s="96">
        <f t="shared" si="88"/>
        <v>1456682.4060000002</v>
      </c>
      <c r="I538" s="118">
        <f t="shared" si="88"/>
        <v>1483530.14</v>
      </c>
      <c r="J538" s="22">
        <f t="shared" si="88"/>
        <v>1460590.1400000001</v>
      </c>
      <c r="K538" s="22">
        <f t="shared" si="88"/>
        <v>1460590.1400000001</v>
      </c>
      <c r="L538" s="22">
        <f t="shared" si="88"/>
        <v>536767.3</v>
      </c>
      <c r="M538" s="11"/>
      <c r="N538" s="11"/>
      <c r="R538" s="153">
        <v>1456682.4060000002</v>
      </c>
    </row>
    <row r="539" spans="1:18" s="3" customFormat="1" ht="69.75" customHeight="1">
      <c r="A539" s="280"/>
      <c r="B539" s="280"/>
      <c r="C539" s="280"/>
      <c r="D539" s="28" t="s">
        <v>27</v>
      </c>
      <c r="E539" s="193"/>
      <c r="F539" s="22">
        <f aca="true" t="shared" si="89" ref="F539:L539">F137+F361+F460+F535</f>
        <v>765437.7</v>
      </c>
      <c r="G539" s="22">
        <f t="shared" si="89"/>
        <v>3567217.4</v>
      </c>
      <c r="H539" s="96">
        <f t="shared" si="89"/>
        <v>882022.4</v>
      </c>
      <c r="I539" s="118">
        <f t="shared" si="89"/>
        <v>892409</v>
      </c>
      <c r="J539" s="22">
        <f t="shared" si="89"/>
        <v>896393</v>
      </c>
      <c r="K539" s="22">
        <f t="shared" si="89"/>
        <v>896393</v>
      </c>
      <c r="L539" s="22">
        <f t="shared" si="89"/>
        <v>0</v>
      </c>
      <c r="M539" s="30"/>
      <c r="N539" s="198"/>
      <c r="R539" s="153">
        <v>882022.4</v>
      </c>
    </row>
    <row r="540" spans="1:18" ht="51.75" customHeight="1">
      <c r="A540" s="280"/>
      <c r="B540" s="280"/>
      <c r="C540" s="280"/>
      <c r="D540" s="28" t="s">
        <v>82</v>
      </c>
      <c r="E540" s="193"/>
      <c r="F540" s="22">
        <f aca="true" t="shared" si="90" ref="F540:L540">F139+F363+F461+F536</f>
        <v>440723.2</v>
      </c>
      <c r="G540" s="22">
        <f t="shared" si="90"/>
        <v>2649599.026</v>
      </c>
      <c r="H540" s="96">
        <f t="shared" si="90"/>
        <v>529804.206</v>
      </c>
      <c r="I540" s="118">
        <f t="shared" si="90"/>
        <v>545675.84</v>
      </c>
      <c r="J540" s="22">
        <f t="shared" si="90"/>
        <v>518675.84</v>
      </c>
      <c r="K540" s="22">
        <f t="shared" si="90"/>
        <v>518675.84</v>
      </c>
      <c r="L540" s="22">
        <f t="shared" si="90"/>
        <v>536767.3</v>
      </c>
      <c r="M540" s="30"/>
      <c r="N540" s="198"/>
      <c r="R540" s="154">
        <v>529804.206</v>
      </c>
    </row>
    <row r="541" spans="1:18" ht="51.75" customHeight="1">
      <c r="A541" s="280"/>
      <c r="B541" s="280"/>
      <c r="C541" s="280"/>
      <c r="D541" s="28" t="s">
        <v>309</v>
      </c>
      <c r="E541" s="193"/>
      <c r="F541" s="22">
        <f>F138</f>
        <v>0</v>
      </c>
      <c r="G541" s="22">
        <f aca="true" t="shared" si="91" ref="G541:L541">G138</f>
        <v>178223.3</v>
      </c>
      <c r="H541" s="96">
        <f>H138+H362</f>
        <v>44855.8</v>
      </c>
      <c r="I541" s="118">
        <f t="shared" si="91"/>
        <v>45445.3</v>
      </c>
      <c r="J541" s="22">
        <f t="shared" si="91"/>
        <v>45521.3</v>
      </c>
      <c r="K541" s="22">
        <f t="shared" si="91"/>
        <v>45521.3</v>
      </c>
      <c r="L541" s="22">
        <f t="shared" si="91"/>
        <v>0</v>
      </c>
      <c r="M541" s="30"/>
      <c r="N541" s="198"/>
      <c r="R541" s="154">
        <v>44855.8</v>
      </c>
    </row>
    <row r="542" spans="1:18" ht="47.25" customHeight="1">
      <c r="A542" s="280"/>
      <c r="B542" s="280"/>
      <c r="C542" s="280"/>
      <c r="D542" s="28" t="s">
        <v>86</v>
      </c>
      <c r="E542" s="193"/>
      <c r="F542" s="22">
        <f aca="true" t="shared" si="92" ref="F542:L542">F481+F497+F513</f>
        <v>0</v>
      </c>
      <c r="G542" s="22">
        <f t="shared" si="92"/>
        <v>0</v>
      </c>
      <c r="H542" s="114">
        <f>H140+H364+H462+H537</f>
        <v>0</v>
      </c>
      <c r="I542" s="118">
        <f>I140+I364+I462+I537</f>
        <v>0</v>
      </c>
      <c r="J542" s="22">
        <f>J140+J364+J462+J537</f>
        <v>0</v>
      </c>
      <c r="K542" s="22">
        <f t="shared" si="92"/>
        <v>0</v>
      </c>
      <c r="L542" s="22">
        <f t="shared" si="92"/>
        <v>0</v>
      </c>
      <c r="M542" s="30"/>
      <c r="N542" s="198"/>
      <c r="R542" s="154">
        <v>0</v>
      </c>
    </row>
    <row r="543" ht="24" customHeight="1"/>
    <row r="544" ht="12.75" customHeight="1"/>
    <row r="545" ht="30" customHeight="1">
      <c r="N545" s="126">
        <f>H538-H32-H33-H229-H337-H435</f>
        <v>1342636.5060000003</v>
      </c>
    </row>
  </sheetData>
  <sheetProtection/>
  <mergeCells count="763">
    <mergeCell ref="A534:C537"/>
    <mergeCell ref="E534:E537"/>
    <mergeCell ref="N535:N537"/>
    <mergeCell ref="A538:C542"/>
    <mergeCell ref="E538:E542"/>
    <mergeCell ref="N539:N542"/>
    <mergeCell ref="M530:M533"/>
    <mergeCell ref="N530:N533"/>
    <mergeCell ref="A526:A529"/>
    <mergeCell ref="B526:B529"/>
    <mergeCell ref="A530:A533"/>
    <mergeCell ref="B530:B533"/>
    <mergeCell ref="C530:C533"/>
    <mergeCell ref="E530:E533"/>
    <mergeCell ref="C526:C529"/>
    <mergeCell ref="E526:E529"/>
    <mergeCell ref="M518:M521"/>
    <mergeCell ref="N518:N521"/>
    <mergeCell ref="M522:M525"/>
    <mergeCell ref="N522:N525"/>
    <mergeCell ref="M526:M529"/>
    <mergeCell ref="N526:N529"/>
    <mergeCell ref="A522:A525"/>
    <mergeCell ref="B522:B525"/>
    <mergeCell ref="C522:C525"/>
    <mergeCell ref="E522:E525"/>
    <mergeCell ref="A518:A521"/>
    <mergeCell ref="B518:B521"/>
    <mergeCell ref="C518:C521"/>
    <mergeCell ref="E518:E521"/>
    <mergeCell ref="M514:M517"/>
    <mergeCell ref="N514:N517"/>
    <mergeCell ref="A510:A513"/>
    <mergeCell ref="B510:B513"/>
    <mergeCell ref="A514:A517"/>
    <mergeCell ref="B514:B517"/>
    <mergeCell ref="C514:C517"/>
    <mergeCell ref="E514:E517"/>
    <mergeCell ref="C510:C513"/>
    <mergeCell ref="E510:E513"/>
    <mergeCell ref="M502:M505"/>
    <mergeCell ref="N502:N505"/>
    <mergeCell ref="M506:M509"/>
    <mergeCell ref="N506:N509"/>
    <mergeCell ref="M510:M513"/>
    <mergeCell ref="N510:N513"/>
    <mergeCell ref="A506:A509"/>
    <mergeCell ref="B506:B509"/>
    <mergeCell ref="C506:C509"/>
    <mergeCell ref="E506:E509"/>
    <mergeCell ref="A502:A505"/>
    <mergeCell ref="B502:B505"/>
    <mergeCell ref="C502:C505"/>
    <mergeCell ref="E502:E505"/>
    <mergeCell ref="M498:M501"/>
    <mergeCell ref="N498:N501"/>
    <mergeCell ref="A494:A497"/>
    <mergeCell ref="B494:B497"/>
    <mergeCell ref="A498:A501"/>
    <mergeCell ref="B498:B501"/>
    <mergeCell ref="C498:C501"/>
    <mergeCell ref="E498:E501"/>
    <mergeCell ref="C494:C497"/>
    <mergeCell ref="E494:E497"/>
    <mergeCell ref="M486:M489"/>
    <mergeCell ref="N486:N489"/>
    <mergeCell ref="M490:M493"/>
    <mergeCell ref="N490:N493"/>
    <mergeCell ref="M494:M497"/>
    <mergeCell ref="N494:N497"/>
    <mergeCell ref="A490:A493"/>
    <mergeCell ref="B490:B493"/>
    <mergeCell ref="C490:C493"/>
    <mergeCell ref="E490:E493"/>
    <mergeCell ref="A486:A489"/>
    <mergeCell ref="B486:B489"/>
    <mergeCell ref="C486:C489"/>
    <mergeCell ref="E486:E489"/>
    <mergeCell ref="M482:M485"/>
    <mergeCell ref="N482:N485"/>
    <mergeCell ref="A478:A481"/>
    <mergeCell ref="B478:B481"/>
    <mergeCell ref="A482:A485"/>
    <mergeCell ref="B482:B485"/>
    <mergeCell ref="C482:C485"/>
    <mergeCell ref="E482:E485"/>
    <mergeCell ref="C478:C481"/>
    <mergeCell ref="E478:E481"/>
    <mergeCell ref="M471:M472"/>
    <mergeCell ref="N471:N472"/>
    <mergeCell ref="M474:M477"/>
    <mergeCell ref="N474:N477"/>
    <mergeCell ref="M478:M481"/>
    <mergeCell ref="N478:N481"/>
    <mergeCell ref="A474:A477"/>
    <mergeCell ref="B474:B477"/>
    <mergeCell ref="C474:C477"/>
    <mergeCell ref="E474:E477"/>
    <mergeCell ref="J468:N468"/>
    <mergeCell ref="J469:N469"/>
    <mergeCell ref="A470:N470"/>
    <mergeCell ref="A471:A472"/>
    <mergeCell ref="B471:B472"/>
    <mergeCell ref="C471:C472"/>
    <mergeCell ref="D471:D472"/>
    <mergeCell ref="E471:E472"/>
    <mergeCell ref="G471:G472"/>
    <mergeCell ref="H471:L471"/>
    <mergeCell ref="O464:Q464"/>
    <mergeCell ref="A467:A469"/>
    <mergeCell ref="B467:B469"/>
    <mergeCell ref="C467:C469"/>
    <mergeCell ref="D467:D469"/>
    <mergeCell ref="E467:E469"/>
    <mergeCell ref="F467:F469"/>
    <mergeCell ref="G467:G469"/>
    <mergeCell ref="H467:I469"/>
    <mergeCell ref="J467:N467"/>
    <mergeCell ref="A459:C462"/>
    <mergeCell ref="E459:E462"/>
    <mergeCell ref="N460:N462"/>
    <mergeCell ref="A464:N464"/>
    <mergeCell ref="M455:M458"/>
    <mergeCell ref="N455:N458"/>
    <mergeCell ref="A451:A454"/>
    <mergeCell ref="B451:B454"/>
    <mergeCell ref="A455:A458"/>
    <mergeCell ref="B455:B458"/>
    <mergeCell ref="C455:C458"/>
    <mergeCell ref="E455:E458"/>
    <mergeCell ref="C451:C454"/>
    <mergeCell ref="E451:E454"/>
    <mergeCell ref="M443:M446"/>
    <mergeCell ref="N443:N446"/>
    <mergeCell ref="M447:M450"/>
    <mergeCell ref="N447:N450"/>
    <mergeCell ref="M451:M454"/>
    <mergeCell ref="N451:N454"/>
    <mergeCell ref="A447:A450"/>
    <mergeCell ref="B447:B450"/>
    <mergeCell ref="C447:C450"/>
    <mergeCell ref="E447:E450"/>
    <mergeCell ref="A443:A446"/>
    <mergeCell ref="B443:B446"/>
    <mergeCell ref="C443:C446"/>
    <mergeCell ref="E443:E446"/>
    <mergeCell ref="M439:M442"/>
    <mergeCell ref="N439:N442"/>
    <mergeCell ref="A435:A438"/>
    <mergeCell ref="B435:B438"/>
    <mergeCell ref="A439:A442"/>
    <mergeCell ref="B439:B442"/>
    <mergeCell ref="C439:C442"/>
    <mergeCell ref="E439:E442"/>
    <mergeCell ref="C435:C438"/>
    <mergeCell ref="E435:E438"/>
    <mergeCell ref="M427:M430"/>
    <mergeCell ref="N427:N430"/>
    <mergeCell ref="M431:M434"/>
    <mergeCell ref="N431:N434"/>
    <mergeCell ref="M435:M438"/>
    <mergeCell ref="N435:N438"/>
    <mergeCell ref="A431:A434"/>
    <mergeCell ref="B431:B434"/>
    <mergeCell ref="C431:C434"/>
    <mergeCell ref="E431:E434"/>
    <mergeCell ref="A427:A430"/>
    <mergeCell ref="B427:B430"/>
    <mergeCell ref="C427:C430"/>
    <mergeCell ref="E427:E430"/>
    <mergeCell ref="M423:M426"/>
    <mergeCell ref="N423:N426"/>
    <mergeCell ref="A419:A422"/>
    <mergeCell ref="B419:B422"/>
    <mergeCell ref="A423:A426"/>
    <mergeCell ref="B423:B426"/>
    <mergeCell ref="C423:C426"/>
    <mergeCell ref="E423:E426"/>
    <mergeCell ref="C419:C422"/>
    <mergeCell ref="E419:E422"/>
    <mergeCell ref="M411:M414"/>
    <mergeCell ref="N411:N414"/>
    <mergeCell ref="M415:M418"/>
    <mergeCell ref="N415:N418"/>
    <mergeCell ref="M419:M422"/>
    <mergeCell ref="N419:N422"/>
    <mergeCell ref="A415:A418"/>
    <mergeCell ref="B415:B418"/>
    <mergeCell ref="C415:C418"/>
    <mergeCell ref="E415:E418"/>
    <mergeCell ref="A411:A414"/>
    <mergeCell ref="B411:B414"/>
    <mergeCell ref="C411:C414"/>
    <mergeCell ref="E411:E414"/>
    <mergeCell ref="M407:M410"/>
    <mergeCell ref="N407:N410"/>
    <mergeCell ref="A403:A406"/>
    <mergeCell ref="B403:B406"/>
    <mergeCell ref="A407:A410"/>
    <mergeCell ref="B407:B410"/>
    <mergeCell ref="C407:C410"/>
    <mergeCell ref="E407:E410"/>
    <mergeCell ref="C403:C406"/>
    <mergeCell ref="E403:E406"/>
    <mergeCell ref="M395:M398"/>
    <mergeCell ref="N395:N398"/>
    <mergeCell ref="M399:M402"/>
    <mergeCell ref="N399:N402"/>
    <mergeCell ref="M403:M406"/>
    <mergeCell ref="N403:N406"/>
    <mergeCell ref="A399:A402"/>
    <mergeCell ref="B399:B402"/>
    <mergeCell ref="C399:C402"/>
    <mergeCell ref="E399:E402"/>
    <mergeCell ref="A395:A398"/>
    <mergeCell ref="B395:B398"/>
    <mergeCell ref="C395:C398"/>
    <mergeCell ref="E395:E398"/>
    <mergeCell ref="M391:M394"/>
    <mergeCell ref="N391:N394"/>
    <mergeCell ref="A387:A390"/>
    <mergeCell ref="B387:B390"/>
    <mergeCell ref="A391:A394"/>
    <mergeCell ref="B391:B394"/>
    <mergeCell ref="C391:C394"/>
    <mergeCell ref="E391:E394"/>
    <mergeCell ref="C387:C390"/>
    <mergeCell ref="E387:E390"/>
    <mergeCell ref="M379:M382"/>
    <mergeCell ref="N379:N382"/>
    <mergeCell ref="M383:M386"/>
    <mergeCell ref="N383:N386"/>
    <mergeCell ref="M387:M390"/>
    <mergeCell ref="N387:N390"/>
    <mergeCell ref="A383:A386"/>
    <mergeCell ref="B383:B386"/>
    <mergeCell ref="C383:C386"/>
    <mergeCell ref="E383:E386"/>
    <mergeCell ref="A379:A382"/>
    <mergeCell ref="B379:B382"/>
    <mergeCell ref="C379:C382"/>
    <mergeCell ref="E379:E382"/>
    <mergeCell ref="N372:N373"/>
    <mergeCell ref="A375:A378"/>
    <mergeCell ref="B375:B378"/>
    <mergeCell ref="C375:C378"/>
    <mergeCell ref="E375:E378"/>
    <mergeCell ref="M375:M378"/>
    <mergeCell ref="N375:N378"/>
    <mergeCell ref="A370:N370"/>
    <mergeCell ref="A371:N371"/>
    <mergeCell ref="A372:A373"/>
    <mergeCell ref="B372:B373"/>
    <mergeCell ref="C372:C373"/>
    <mergeCell ref="D372:D373"/>
    <mergeCell ref="E372:E373"/>
    <mergeCell ref="G372:G373"/>
    <mergeCell ref="H372:L372"/>
    <mergeCell ref="M372:M373"/>
    <mergeCell ref="I367:I369"/>
    <mergeCell ref="J367:K369"/>
    <mergeCell ref="L367:N368"/>
    <mergeCell ref="L369:N369"/>
    <mergeCell ref="E367:E369"/>
    <mergeCell ref="F367:F369"/>
    <mergeCell ref="G367:G369"/>
    <mergeCell ref="H367:H369"/>
    <mergeCell ref="A367:A369"/>
    <mergeCell ref="B367:B369"/>
    <mergeCell ref="C367:C369"/>
    <mergeCell ref="D367:D369"/>
    <mergeCell ref="M356:M359"/>
    <mergeCell ref="N356:N359"/>
    <mergeCell ref="A360:C364"/>
    <mergeCell ref="E360:E364"/>
    <mergeCell ref="M360:M364"/>
    <mergeCell ref="N360:N364"/>
    <mergeCell ref="A356:A359"/>
    <mergeCell ref="B356:B359"/>
    <mergeCell ref="C356:C359"/>
    <mergeCell ref="E356:E359"/>
    <mergeCell ref="M348:M351"/>
    <mergeCell ref="N348:N351"/>
    <mergeCell ref="C352:C355"/>
    <mergeCell ref="M352:M355"/>
    <mergeCell ref="N352:N355"/>
    <mergeCell ref="A348:A351"/>
    <mergeCell ref="B348:B351"/>
    <mergeCell ref="C348:C351"/>
    <mergeCell ref="E348:E351"/>
    <mergeCell ref="N340:N343"/>
    <mergeCell ref="A344:A347"/>
    <mergeCell ref="B344:B347"/>
    <mergeCell ref="C344:C347"/>
    <mergeCell ref="E344:E347"/>
    <mergeCell ref="M344:M347"/>
    <mergeCell ref="N344:N347"/>
    <mergeCell ref="B340:B343"/>
    <mergeCell ref="C340:C343"/>
    <mergeCell ref="E340:E343"/>
    <mergeCell ref="M340:M343"/>
    <mergeCell ref="M332:M335"/>
    <mergeCell ref="N332:N335"/>
    <mergeCell ref="A336:A339"/>
    <mergeCell ref="B336:B339"/>
    <mergeCell ref="C336:C339"/>
    <mergeCell ref="E336:E339"/>
    <mergeCell ref="M336:M339"/>
    <mergeCell ref="N336:N339"/>
    <mergeCell ref="A332:A335"/>
    <mergeCell ref="B332:B335"/>
    <mergeCell ref="C332:C335"/>
    <mergeCell ref="E332:E335"/>
    <mergeCell ref="M322:M326"/>
    <mergeCell ref="E322:E326"/>
    <mergeCell ref="N322:N326"/>
    <mergeCell ref="A327:A331"/>
    <mergeCell ref="B327:B331"/>
    <mergeCell ref="C327:C331"/>
    <mergeCell ref="E327:E331"/>
    <mergeCell ref="M327:M331"/>
    <mergeCell ref="N327:N331"/>
    <mergeCell ref="A322:A326"/>
    <mergeCell ref="B322:B326"/>
    <mergeCell ref="C322:C326"/>
    <mergeCell ref="M317:M321"/>
    <mergeCell ref="N317:N321"/>
    <mergeCell ref="A312:A316"/>
    <mergeCell ref="B312:B316"/>
    <mergeCell ref="A317:A321"/>
    <mergeCell ref="B317:B321"/>
    <mergeCell ref="C317:C321"/>
    <mergeCell ref="E317:E321"/>
    <mergeCell ref="C312:C316"/>
    <mergeCell ref="E312:E316"/>
    <mergeCell ref="M302:M306"/>
    <mergeCell ref="N302:N306"/>
    <mergeCell ref="M307:M311"/>
    <mergeCell ref="N307:N311"/>
    <mergeCell ref="M312:M316"/>
    <mergeCell ref="N312:N316"/>
    <mergeCell ref="A307:A311"/>
    <mergeCell ref="B307:B311"/>
    <mergeCell ref="C307:C311"/>
    <mergeCell ref="E307:E311"/>
    <mergeCell ref="A302:A306"/>
    <mergeCell ref="B302:B306"/>
    <mergeCell ref="C302:C306"/>
    <mergeCell ref="E302:E306"/>
    <mergeCell ref="M297:M301"/>
    <mergeCell ref="N297:N301"/>
    <mergeCell ref="A292:A296"/>
    <mergeCell ref="B292:B296"/>
    <mergeCell ref="A297:A301"/>
    <mergeCell ref="B297:B301"/>
    <mergeCell ref="C297:C301"/>
    <mergeCell ref="E297:E301"/>
    <mergeCell ref="C292:C296"/>
    <mergeCell ref="E292:E296"/>
    <mergeCell ref="M282:M286"/>
    <mergeCell ref="N282:N286"/>
    <mergeCell ref="M287:M291"/>
    <mergeCell ref="N287:N291"/>
    <mergeCell ref="M292:M296"/>
    <mergeCell ref="N292:N296"/>
    <mergeCell ref="A287:A291"/>
    <mergeCell ref="B287:B291"/>
    <mergeCell ref="C287:C291"/>
    <mergeCell ref="E287:E291"/>
    <mergeCell ref="A282:A286"/>
    <mergeCell ref="B282:B286"/>
    <mergeCell ref="C282:C286"/>
    <mergeCell ref="E282:E286"/>
    <mergeCell ref="M277:M281"/>
    <mergeCell ref="N277:N281"/>
    <mergeCell ref="A272:A276"/>
    <mergeCell ref="B272:B276"/>
    <mergeCell ref="A277:A281"/>
    <mergeCell ref="B277:B281"/>
    <mergeCell ref="C277:C281"/>
    <mergeCell ref="E277:E281"/>
    <mergeCell ref="C272:C276"/>
    <mergeCell ref="E272:E276"/>
    <mergeCell ref="M262:M266"/>
    <mergeCell ref="N262:N266"/>
    <mergeCell ref="M267:M271"/>
    <mergeCell ref="N267:N271"/>
    <mergeCell ref="M272:M276"/>
    <mergeCell ref="N272:N276"/>
    <mergeCell ref="A267:A271"/>
    <mergeCell ref="B267:B271"/>
    <mergeCell ref="C267:C271"/>
    <mergeCell ref="E267:E271"/>
    <mergeCell ref="A262:A266"/>
    <mergeCell ref="B262:B266"/>
    <mergeCell ref="C262:C266"/>
    <mergeCell ref="E262:E266"/>
    <mergeCell ref="M257:M261"/>
    <mergeCell ref="N257:N261"/>
    <mergeCell ref="A252:A256"/>
    <mergeCell ref="B252:B256"/>
    <mergeCell ref="A257:A261"/>
    <mergeCell ref="B257:B261"/>
    <mergeCell ref="C257:C261"/>
    <mergeCell ref="E257:E261"/>
    <mergeCell ref="C252:C256"/>
    <mergeCell ref="E252:E256"/>
    <mergeCell ref="M242:M246"/>
    <mergeCell ref="N242:N246"/>
    <mergeCell ref="M247:M251"/>
    <mergeCell ref="N247:N251"/>
    <mergeCell ref="M252:M256"/>
    <mergeCell ref="N252:N256"/>
    <mergeCell ref="A247:A251"/>
    <mergeCell ref="B247:B251"/>
    <mergeCell ref="C247:C251"/>
    <mergeCell ref="E247:E251"/>
    <mergeCell ref="A242:A246"/>
    <mergeCell ref="B242:B246"/>
    <mergeCell ref="C242:C246"/>
    <mergeCell ref="E242:E246"/>
    <mergeCell ref="M237:M241"/>
    <mergeCell ref="N237:N241"/>
    <mergeCell ref="A232:A236"/>
    <mergeCell ref="B232:B236"/>
    <mergeCell ref="A237:A241"/>
    <mergeCell ref="B237:B241"/>
    <mergeCell ref="C237:C241"/>
    <mergeCell ref="E237:E241"/>
    <mergeCell ref="C232:C236"/>
    <mergeCell ref="E232:E236"/>
    <mergeCell ref="M224:M227"/>
    <mergeCell ref="N224:N227"/>
    <mergeCell ref="M228:M231"/>
    <mergeCell ref="N228:N231"/>
    <mergeCell ref="H231:K231"/>
    <mergeCell ref="M232:M236"/>
    <mergeCell ref="N232:N236"/>
    <mergeCell ref="A228:A231"/>
    <mergeCell ref="B228:B231"/>
    <mergeCell ref="C228:C231"/>
    <mergeCell ref="E228:E231"/>
    <mergeCell ref="A224:A227"/>
    <mergeCell ref="B224:B227"/>
    <mergeCell ref="C224:C227"/>
    <mergeCell ref="E224:E227"/>
    <mergeCell ref="M219:M223"/>
    <mergeCell ref="N219:N223"/>
    <mergeCell ref="A215:A218"/>
    <mergeCell ref="B215:B218"/>
    <mergeCell ref="A219:A223"/>
    <mergeCell ref="B219:B223"/>
    <mergeCell ref="C219:C223"/>
    <mergeCell ref="E219:E223"/>
    <mergeCell ref="C215:C218"/>
    <mergeCell ref="E215:E218"/>
    <mergeCell ref="M207:M210"/>
    <mergeCell ref="N207:N210"/>
    <mergeCell ref="M211:M214"/>
    <mergeCell ref="N211:N214"/>
    <mergeCell ref="M215:M218"/>
    <mergeCell ref="N215:N218"/>
    <mergeCell ref="A211:A214"/>
    <mergeCell ref="B211:B214"/>
    <mergeCell ref="C211:C214"/>
    <mergeCell ref="E211:E214"/>
    <mergeCell ref="A207:A210"/>
    <mergeCell ref="B207:B210"/>
    <mergeCell ref="C207:C210"/>
    <mergeCell ref="E207:E210"/>
    <mergeCell ref="M203:M206"/>
    <mergeCell ref="N203:N206"/>
    <mergeCell ref="A199:A202"/>
    <mergeCell ref="B199:B202"/>
    <mergeCell ref="A203:A206"/>
    <mergeCell ref="B203:B206"/>
    <mergeCell ref="C203:C206"/>
    <mergeCell ref="E203:E206"/>
    <mergeCell ref="C199:C202"/>
    <mergeCell ref="E199:E202"/>
    <mergeCell ref="M190:M193"/>
    <mergeCell ref="N190:N193"/>
    <mergeCell ref="M194:M198"/>
    <mergeCell ref="N194:N198"/>
    <mergeCell ref="M199:M202"/>
    <mergeCell ref="N199:N202"/>
    <mergeCell ref="A194:A198"/>
    <mergeCell ref="B194:B198"/>
    <mergeCell ref="C194:C198"/>
    <mergeCell ref="E194:E198"/>
    <mergeCell ref="A190:A193"/>
    <mergeCell ref="B190:B193"/>
    <mergeCell ref="C190:C193"/>
    <mergeCell ref="E190:E193"/>
    <mergeCell ref="M186:M189"/>
    <mergeCell ref="N186:N189"/>
    <mergeCell ref="A182:A185"/>
    <mergeCell ref="B182:B185"/>
    <mergeCell ref="A186:A189"/>
    <mergeCell ref="B186:B189"/>
    <mergeCell ref="C186:C189"/>
    <mergeCell ref="E186:E189"/>
    <mergeCell ref="C182:C185"/>
    <mergeCell ref="E182:E185"/>
    <mergeCell ref="M173:M177"/>
    <mergeCell ref="N173:N177"/>
    <mergeCell ref="M178:M181"/>
    <mergeCell ref="N178:N181"/>
    <mergeCell ref="M182:M185"/>
    <mergeCell ref="N182:N185"/>
    <mergeCell ref="A178:A181"/>
    <mergeCell ref="B178:B181"/>
    <mergeCell ref="C178:C181"/>
    <mergeCell ref="E178:E181"/>
    <mergeCell ref="A173:A177"/>
    <mergeCell ref="B173:B177"/>
    <mergeCell ref="C173:C177"/>
    <mergeCell ref="E173:E177"/>
    <mergeCell ref="M169:M172"/>
    <mergeCell ref="N169:N172"/>
    <mergeCell ref="A164:A168"/>
    <mergeCell ref="B164:B168"/>
    <mergeCell ref="A169:A172"/>
    <mergeCell ref="B169:B172"/>
    <mergeCell ref="C169:C172"/>
    <mergeCell ref="E169:E172"/>
    <mergeCell ref="C164:C168"/>
    <mergeCell ref="E164:E168"/>
    <mergeCell ref="M156:M159"/>
    <mergeCell ref="N156:N159"/>
    <mergeCell ref="M160:M163"/>
    <mergeCell ref="N160:N163"/>
    <mergeCell ref="M164:M168"/>
    <mergeCell ref="N164:N168"/>
    <mergeCell ref="A160:A163"/>
    <mergeCell ref="B160:B163"/>
    <mergeCell ref="C160:C163"/>
    <mergeCell ref="E160:E163"/>
    <mergeCell ref="A156:A159"/>
    <mergeCell ref="B156:B159"/>
    <mergeCell ref="C156:C159"/>
    <mergeCell ref="E156:E159"/>
    <mergeCell ref="N148:N149"/>
    <mergeCell ref="A151:A155"/>
    <mergeCell ref="B151:B155"/>
    <mergeCell ref="C151:C155"/>
    <mergeCell ref="E151:E155"/>
    <mergeCell ref="M151:M155"/>
    <mergeCell ref="N151:N155"/>
    <mergeCell ref="A144:N144"/>
    <mergeCell ref="A147:N147"/>
    <mergeCell ref="A148:A149"/>
    <mergeCell ref="B148:B149"/>
    <mergeCell ref="C148:C149"/>
    <mergeCell ref="D148:D149"/>
    <mergeCell ref="E148:E149"/>
    <mergeCell ref="G148:G149"/>
    <mergeCell ref="H148:L148"/>
    <mergeCell ref="M148:M149"/>
    <mergeCell ref="A136:C140"/>
    <mergeCell ref="E136:E140"/>
    <mergeCell ref="N137:N140"/>
    <mergeCell ref="A143:N143"/>
    <mergeCell ref="M132:M135"/>
    <mergeCell ref="N132:N135"/>
    <mergeCell ref="A128:A131"/>
    <mergeCell ref="B128:B131"/>
    <mergeCell ref="A132:A135"/>
    <mergeCell ref="B132:B135"/>
    <mergeCell ref="C132:C135"/>
    <mergeCell ref="E132:E135"/>
    <mergeCell ref="C128:C131"/>
    <mergeCell ref="E128:E131"/>
    <mergeCell ref="M120:M123"/>
    <mergeCell ref="N120:N123"/>
    <mergeCell ref="M124:M127"/>
    <mergeCell ref="N124:N127"/>
    <mergeCell ref="M128:M131"/>
    <mergeCell ref="N128:N131"/>
    <mergeCell ref="A124:A127"/>
    <mergeCell ref="B124:B127"/>
    <mergeCell ref="C124:C127"/>
    <mergeCell ref="E124:E127"/>
    <mergeCell ref="A120:A123"/>
    <mergeCell ref="B120:B123"/>
    <mergeCell ref="C120:C123"/>
    <mergeCell ref="E120:E123"/>
    <mergeCell ref="M116:M119"/>
    <mergeCell ref="N116:N119"/>
    <mergeCell ref="A112:A115"/>
    <mergeCell ref="B112:B115"/>
    <mergeCell ref="A116:A119"/>
    <mergeCell ref="B116:B119"/>
    <mergeCell ref="C116:C119"/>
    <mergeCell ref="E116:E119"/>
    <mergeCell ref="C112:C115"/>
    <mergeCell ref="E112:E115"/>
    <mergeCell ref="M104:M107"/>
    <mergeCell ref="N104:N107"/>
    <mergeCell ref="M108:M111"/>
    <mergeCell ref="N108:N111"/>
    <mergeCell ref="M112:M115"/>
    <mergeCell ref="N112:N115"/>
    <mergeCell ref="A108:A111"/>
    <mergeCell ref="B108:B111"/>
    <mergeCell ref="C108:C111"/>
    <mergeCell ref="E108:E111"/>
    <mergeCell ref="A104:A107"/>
    <mergeCell ref="B104:B107"/>
    <mergeCell ref="C104:C107"/>
    <mergeCell ref="E104:E107"/>
    <mergeCell ref="M100:M103"/>
    <mergeCell ref="N100:N103"/>
    <mergeCell ref="A96:A99"/>
    <mergeCell ref="B96:B99"/>
    <mergeCell ref="A100:A103"/>
    <mergeCell ref="B100:B103"/>
    <mergeCell ref="C100:C103"/>
    <mergeCell ref="E100:E103"/>
    <mergeCell ref="C96:C99"/>
    <mergeCell ref="E96:E99"/>
    <mergeCell ref="M88:M91"/>
    <mergeCell ref="N88:N91"/>
    <mergeCell ref="M92:M95"/>
    <mergeCell ref="N92:N95"/>
    <mergeCell ref="M96:M99"/>
    <mergeCell ref="N96:N99"/>
    <mergeCell ref="A92:A95"/>
    <mergeCell ref="B92:B95"/>
    <mergeCell ref="C92:C95"/>
    <mergeCell ref="E92:E95"/>
    <mergeCell ref="A88:A91"/>
    <mergeCell ref="B88:B91"/>
    <mergeCell ref="C88:C91"/>
    <mergeCell ref="E88:E91"/>
    <mergeCell ref="M84:M87"/>
    <mergeCell ref="N84:N87"/>
    <mergeCell ref="A80:A83"/>
    <mergeCell ref="B80:B83"/>
    <mergeCell ref="A84:A87"/>
    <mergeCell ref="B84:B87"/>
    <mergeCell ref="C84:C87"/>
    <mergeCell ref="E84:E87"/>
    <mergeCell ref="C80:C83"/>
    <mergeCell ref="E80:E83"/>
    <mergeCell ref="M72:M75"/>
    <mergeCell ref="N72:N75"/>
    <mergeCell ref="M76:M79"/>
    <mergeCell ref="N76:N79"/>
    <mergeCell ref="M80:M83"/>
    <mergeCell ref="N80:N83"/>
    <mergeCell ref="A76:A79"/>
    <mergeCell ref="B76:B79"/>
    <mergeCell ref="C76:C79"/>
    <mergeCell ref="E76:E79"/>
    <mergeCell ref="A72:A75"/>
    <mergeCell ref="B72:B75"/>
    <mergeCell ref="C72:C75"/>
    <mergeCell ref="E72:E75"/>
    <mergeCell ref="M68:M71"/>
    <mergeCell ref="N68:N71"/>
    <mergeCell ref="A64:A67"/>
    <mergeCell ref="B64:B67"/>
    <mergeCell ref="A68:A71"/>
    <mergeCell ref="B68:B71"/>
    <mergeCell ref="C68:C71"/>
    <mergeCell ref="E68:E71"/>
    <mergeCell ref="C64:C67"/>
    <mergeCell ref="E64:E67"/>
    <mergeCell ref="M56:M59"/>
    <mergeCell ref="N56:N59"/>
    <mergeCell ref="M60:M63"/>
    <mergeCell ref="N60:N63"/>
    <mergeCell ref="M64:M67"/>
    <mergeCell ref="N64:N67"/>
    <mergeCell ref="A60:A63"/>
    <mergeCell ref="B60:B63"/>
    <mergeCell ref="C60:C63"/>
    <mergeCell ref="E60:E63"/>
    <mergeCell ref="A56:A59"/>
    <mergeCell ref="B56:B59"/>
    <mergeCell ref="C56:C59"/>
    <mergeCell ref="E56:E59"/>
    <mergeCell ref="M52:M55"/>
    <mergeCell ref="N52:N55"/>
    <mergeCell ref="A48:A51"/>
    <mergeCell ref="B48:B51"/>
    <mergeCell ref="A52:A55"/>
    <mergeCell ref="B52:B55"/>
    <mergeCell ref="C52:C55"/>
    <mergeCell ref="E52:E55"/>
    <mergeCell ref="C48:C51"/>
    <mergeCell ref="E48:E51"/>
    <mergeCell ref="M39:M42"/>
    <mergeCell ref="N39:N42"/>
    <mergeCell ref="M43:M47"/>
    <mergeCell ref="N43:N47"/>
    <mergeCell ref="M48:M51"/>
    <mergeCell ref="N48:N51"/>
    <mergeCell ref="A43:A47"/>
    <mergeCell ref="B43:B47"/>
    <mergeCell ref="C43:C47"/>
    <mergeCell ref="E43:E47"/>
    <mergeCell ref="A39:A42"/>
    <mergeCell ref="B39:B42"/>
    <mergeCell ref="C39:C42"/>
    <mergeCell ref="E39:E42"/>
    <mergeCell ref="M35:M38"/>
    <mergeCell ref="N35:N38"/>
    <mergeCell ref="A30:A34"/>
    <mergeCell ref="B30:B34"/>
    <mergeCell ref="A35:A38"/>
    <mergeCell ref="B35:B38"/>
    <mergeCell ref="C35:C38"/>
    <mergeCell ref="E35:E38"/>
    <mergeCell ref="C30:C34"/>
    <mergeCell ref="E30:E34"/>
    <mergeCell ref="M22:M25"/>
    <mergeCell ref="N22:N25"/>
    <mergeCell ref="M26:M29"/>
    <mergeCell ref="N26:N29"/>
    <mergeCell ref="M30:M34"/>
    <mergeCell ref="N30:N34"/>
    <mergeCell ref="A26:A29"/>
    <mergeCell ref="B26:B29"/>
    <mergeCell ref="C26:C29"/>
    <mergeCell ref="E26:E29"/>
    <mergeCell ref="A22:A25"/>
    <mergeCell ref="B22:B25"/>
    <mergeCell ref="C22:C25"/>
    <mergeCell ref="E22:E25"/>
    <mergeCell ref="M14:M17"/>
    <mergeCell ref="N14:N17"/>
    <mergeCell ref="B18:B21"/>
    <mergeCell ref="C18:C21"/>
    <mergeCell ref="E18:E21"/>
    <mergeCell ref="M18:M21"/>
    <mergeCell ref="N18:N21"/>
    <mergeCell ref="A14:A17"/>
    <mergeCell ref="B14:B17"/>
    <mergeCell ref="C14:C17"/>
    <mergeCell ref="E14:E17"/>
    <mergeCell ref="N6:N7"/>
    <mergeCell ref="A9:A13"/>
    <mergeCell ref="B9:B13"/>
    <mergeCell ref="C9:C13"/>
    <mergeCell ref="E9:E13"/>
    <mergeCell ref="M9:M13"/>
    <mergeCell ref="N9:N13"/>
    <mergeCell ref="E6:E7"/>
    <mergeCell ref="G6:G7"/>
    <mergeCell ref="H6:L6"/>
    <mergeCell ref="M6:M7"/>
    <mergeCell ref="A6:A7"/>
    <mergeCell ref="B6:B7"/>
    <mergeCell ref="C6:C7"/>
    <mergeCell ref="D6:D7"/>
    <mergeCell ref="A1:N1"/>
    <mergeCell ref="A2:N2"/>
    <mergeCell ref="B3:N3"/>
    <mergeCell ref="A4:A5"/>
    <mergeCell ref="B4:N4"/>
    <mergeCell ref="B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9"/>
  <sheetViews>
    <sheetView tabSelected="1" view="pageBreakPreview" zoomScaleSheetLayoutView="100" zoomScalePageLayoutView="0" workbookViewId="0" topLeftCell="C1">
      <selection activeCell="I46" sqref="I46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32" customWidth="1"/>
    <col min="9" max="9" width="21.00390625" style="125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160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36" t="s">
        <v>369</v>
      </c>
    </row>
    <row r="2" spans="1:14" ht="21" customHeight="1">
      <c r="A2" s="160" t="s">
        <v>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9.75" customHeight="1">
      <c r="A3" s="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2.5" customHeight="1">
      <c r="A4" s="162"/>
      <c r="B4" s="163" t="s">
        <v>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23.25" customHeight="1">
      <c r="A5" s="162"/>
      <c r="B5" s="163" t="s">
        <v>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s="3" customFormat="1" ht="189.75" customHeight="1">
      <c r="A6" s="168" t="s">
        <v>6</v>
      </c>
      <c r="B6" s="169" t="s">
        <v>7</v>
      </c>
      <c r="C6" s="169" t="s">
        <v>8</v>
      </c>
      <c r="D6" s="166" t="s">
        <v>9</v>
      </c>
      <c r="E6" s="166" t="s">
        <v>10</v>
      </c>
      <c r="F6" s="10" t="s">
        <v>11</v>
      </c>
      <c r="G6" s="166" t="s">
        <v>12</v>
      </c>
      <c r="H6" s="167" t="s">
        <v>13</v>
      </c>
      <c r="I6" s="167"/>
      <c r="J6" s="167"/>
      <c r="K6" s="167"/>
      <c r="L6" s="167"/>
      <c r="M6" s="166" t="s">
        <v>14</v>
      </c>
      <c r="N6" s="173" t="s">
        <v>15</v>
      </c>
    </row>
    <row r="7" spans="1:14" s="3" customFormat="1" ht="60" customHeight="1">
      <c r="A7" s="168"/>
      <c r="B7" s="169"/>
      <c r="C7" s="169"/>
      <c r="D7" s="166"/>
      <c r="E7" s="166"/>
      <c r="F7" s="11" t="s">
        <v>16</v>
      </c>
      <c r="G7" s="166"/>
      <c r="H7" s="155" t="s">
        <v>17</v>
      </c>
      <c r="I7" s="115" t="s">
        <v>18</v>
      </c>
      <c r="J7" s="11" t="s">
        <v>19</v>
      </c>
      <c r="K7" s="11" t="s">
        <v>20</v>
      </c>
      <c r="L7" s="11" t="s">
        <v>21</v>
      </c>
      <c r="M7" s="166"/>
      <c r="N7" s="173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56">
        <v>8</v>
      </c>
      <c r="I8" s="116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168" t="s">
        <v>22</v>
      </c>
      <c r="B9" s="169" t="s">
        <v>367</v>
      </c>
      <c r="C9" s="174" t="s">
        <v>23</v>
      </c>
      <c r="D9" s="15" t="s">
        <v>24</v>
      </c>
      <c r="E9" s="175" t="s">
        <v>25</v>
      </c>
      <c r="F9" s="16">
        <f>F10+F12+F13</f>
        <v>13704.1</v>
      </c>
      <c r="G9" s="16">
        <f>H9+I9+J9+K9+L9</f>
        <v>253293.8</v>
      </c>
      <c r="H9" s="93">
        <f>H10+H12+H13+H11</f>
        <v>60559.9</v>
      </c>
      <c r="I9" s="117">
        <f>I10+I12+I13+I11</f>
        <v>64088.3</v>
      </c>
      <c r="J9" s="117">
        <f>J10+J12+J13+J11</f>
        <v>64164.3</v>
      </c>
      <c r="K9" s="117">
        <f>K10+K12+K13+K11</f>
        <v>64164.3</v>
      </c>
      <c r="L9" s="117">
        <f>L10+L12+L13+L11</f>
        <v>317</v>
      </c>
      <c r="M9" s="176" t="s">
        <v>26</v>
      </c>
      <c r="N9" s="164" t="s">
        <v>305</v>
      </c>
    </row>
    <row r="10" spans="1:14" ht="69" customHeight="1" thickBot="1">
      <c r="A10" s="168"/>
      <c r="B10" s="169"/>
      <c r="C10" s="174"/>
      <c r="D10" s="17" t="s">
        <v>27</v>
      </c>
      <c r="E10" s="175"/>
      <c r="F10" s="18">
        <f>F15+F23</f>
        <v>13215</v>
      </c>
      <c r="G10" s="18">
        <f>H10+I10+J10+K10+L10</f>
        <v>71724</v>
      </c>
      <c r="H10" s="94">
        <f>H15+H19+H23+H27+H31</f>
        <v>18246</v>
      </c>
      <c r="I10" s="76">
        <f>I15+I19+I23+I27</f>
        <v>17826</v>
      </c>
      <c r="J10" s="76">
        <f>J15+J19+J23+J27</f>
        <v>17826</v>
      </c>
      <c r="K10" s="76">
        <f>K15+K19+K23+K27</f>
        <v>17826</v>
      </c>
      <c r="L10" s="18">
        <f>L15</f>
        <v>0</v>
      </c>
      <c r="M10" s="176"/>
      <c r="N10" s="164"/>
    </row>
    <row r="11" spans="1:14" ht="69" customHeight="1" thickBot="1">
      <c r="A11" s="168"/>
      <c r="B11" s="169"/>
      <c r="C11" s="174"/>
      <c r="D11" s="17" t="s">
        <v>309</v>
      </c>
      <c r="E11" s="175"/>
      <c r="F11" s="18">
        <f>F32</f>
        <v>0</v>
      </c>
      <c r="G11" s="18">
        <f>H11+I11+J11+K11+L11</f>
        <v>178223.3</v>
      </c>
      <c r="H11" s="94">
        <f>H32</f>
        <v>41735.4</v>
      </c>
      <c r="I11" s="76">
        <f>I32</f>
        <v>45445.3</v>
      </c>
      <c r="J11" s="76">
        <f>J32</f>
        <v>45521.3</v>
      </c>
      <c r="K11" s="76">
        <f>K32</f>
        <v>45521.3</v>
      </c>
      <c r="L11" s="18">
        <f>L32</f>
        <v>0</v>
      </c>
      <c r="M11" s="176"/>
      <c r="N11" s="164"/>
    </row>
    <row r="12" spans="1:14" ht="50.25" customHeight="1" thickBot="1">
      <c r="A12" s="168"/>
      <c r="B12" s="169"/>
      <c r="C12" s="174"/>
      <c r="D12" s="17" t="s">
        <v>28</v>
      </c>
      <c r="E12" s="175"/>
      <c r="F12" s="18">
        <f>F16+F20+F24+F28+F33</f>
        <v>489.1</v>
      </c>
      <c r="G12" s="18">
        <f>H12+I12+J12+K12+L12</f>
        <v>3346.5</v>
      </c>
      <c r="H12" s="94">
        <f>H16+H20+H24+H28+H33</f>
        <v>578.5</v>
      </c>
      <c r="I12" s="76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176"/>
      <c r="N12" s="164"/>
    </row>
    <row r="13" spans="1:14" ht="48.75" customHeight="1">
      <c r="A13" s="168"/>
      <c r="B13" s="169"/>
      <c r="C13" s="174"/>
      <c r="D13" s="17" t="s">
        <v>29</v>
      </c>
      <c r="E13" s="175"/>
      <c r="F13" s="18">
        <f>F17</f>
        <v>0</v>
      </c>
      <c r="G13" s="18">
        <f>H13+I13+J13+K13+L13</f>
        <v>0</v>
      </c>
      <c r="H13" s="94">
        <f>H17+H34</f>
        <v>0</v>
      </c>
      <c r="I13" s="76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177"/>
      <c r="N13" s="165"/>
    </row>
    <row r="14" spans="1:14" ht="101.25" customHeight="1">
      <c r="A14" s="170" t="s">
        <v>30</v>
      </c>
      <c r="B14" s="171" t="s">
        <v>355</v>
      </c>
      <c r="C14" s="171" t="s">
        <v>31</v>
      </c>
      <c r="D14" s="20" t="s">
        <v>24</v>
      </c>
      <c r="E14" s="172" t="s">
        <v>25</v>
      </c>
      <c r="F14" s="21">
        <f>F15+F16+F17</f>
        <v>7433</v>
      </c>
      <c r="G14" s="21">
        <f aca="true" t="shared" si="0" ref="G14:L14">G15+G16+G17</f>
        <v>39182</v>
      </c>
      <c r="H14" s="95">
        <f t="shared" si="0"/>
        <v>8948</v>
      </c>
      <c r="I14" s="81">
        <f t="shared" si="0"/>
        <v>10078</v>
      </c>
      <c r="J14" s="81">
        <f>J15+J16+J17</f>
        <v>10078</v>
      </c>
      <c r="K14" s="81">
        <f>K15+K16+K17</f>
        <v>10078</v>
      </c>
      <c r="L14" s="146">
        <f t="shared" si="0"/>
        <v>0</v>
      </c>
      <c r="M14" s="178" t="s">
        <v>26</v>
      </c>
      <c r="N14" s="178" t="s">
        <v>312</v>
      </c>
    </row>
    <row r="15" spans="1:14" ht="72.75" customHeight="1">
      <c r="A15" s="170"/>
      <c r="B15" s="171"/>
      <c r="C15" s="171"/>
      <c r="D15" s="17" t="s">
        <v>27</v>
      </c>
      <c r="E15" s="172"/>
      <c r="F15" s="18">
        <v>7433</v>
      </c>
      <c r="G15" s="18">
        <f>H15+I15+J15+K15+L15</f>
        <v>39182</v>
      </c>
      <c r="H15" s="94">
        <v>8948</v>
      </c>
      <c r="I15" s="76">
        <v>10078</v>
      </c>
      <c r="J15" s="76">
        <v>10078</v>
      </c>
      <c r="K15" s="76">
        <v>10078</v>
      </c>
      <c r="L15" s="75"/>
      <c r="M15" s="178"/>
      <c r="N15" s="178"/>
    </row>
    <row r="16" spans="1:14" ht="52.5" customHeight="1">
      <c r="A16" s="170"/>
      <c r="B16" s="171"/>
      <c r="C16" s="171"/>
      <c r="D16" s="17" t="s">
        <v>28</v>
      </c>
      <c r="E16" s="172"/>
      <c r="F16" s="18"/>
      <c r="G16" s="18">
        <f>H16+I16+J16+K16+L16</f>
        <v>0</v>
      </c>
      <c r="H16" s="94"/>
      <c r="I16" s="76"/>
      <c r="J16" s="76"/>
      <c r="K16" s="76"/>
      <c r="L16" s="75"/>
      <c r="M16" s="178"/>
      <c r="N16" s="178"/>
    </row>
    <row r="17" spans="1:14" ht="72.75" customHeight="1">
      <c r="A17" s="170"/>
      <c r="B17" s="171"/>
      <c r="C17" s="171"/>
      <c r="D17" s="17" t="s">
        <v>29</v>
      </c>
      <c r="E17" s="172"/>
      <c r="F17" s="18"/>
      <c r="G17" s="18">
        <f>H17+I17+J17+K17+L17</f>
        <v>0</v>
      </c>
      <c r="H17" s="94"/>
      <c r="I17" s="76"/>
      <c r="J17" s="76"/>
      <c r="K17" s="76"/>
      <c r="L17" s="75"/>
      <c r="M17" s="178"/>
      <c r="N17" s="178"/>
    </row>
    <row r="18" spans="1:14" ht="38.25" customHeight="1">
      <c r="A18" s="19" t="s">
        <v>32</v>
      </c>
      <c r="B18" s="179" t="s">
        <v>33</v>
      </c>
      <c r="C18" s="179"/>
      <c r="D18" s="17" t="s">
        <v>34</v>
      </c>
      <c r="E18" s="172" t="s">
        <v>25</v>
      </c>
      <c r="F18" s="18">
        <f>F19+F20+F21</f>
        <v>289.1</v>
      </c>
      <c r="G18" s="18">
        <f aca="true" t="shared" si="1" ref="G18:L18">G19+G20+G21</f>
        <v>1757</v>
      </c>
      <c r="H18" s="94">
        <f t="shared" si="1"/>
        <v>489</v>
      </c>
      <c r="I18" s="76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178" t="s">
        <v>26</v>
      </c>
      <c r="N18" s="178" t="s">
        <v>312</v>
      </c>
    </row>
    <row r="19" spans="1:14" ht="49.5" customHeight="1">
      <c r="A19" s="19"/>
      <c r="B19" s="179"/>
      <c r="C19" s="179"/>
      <c r="D19" s="17" t="s">
        <v>27</v>
      </c>
      <c r="E19" s="172"/>
      <c r="F19" s="18"/>
      <c r="G19" s="18"/>
      <c r="H19" s="94"/>
      <c r="I19" s="76"/>
      <c r="J19" s="76"/>
      <c r="K19" s="76"/>
      <c r="L19" s="75"/>
      <c r="M19" s="178"/>
      <c r="N19" s="178"/>
    </row>
    <row r="20" spans="1:14" ht="50.25" customHeight="1">
      <c r="A20" s="19"/>
      <c r="B20" s="179"/>
      <c r="C20" s="179"/>
      <c r="D20" s="17" t="s">
        <v>28</v>
      </c>
      <c r="E20" s="172"/>
      <c r="F20" s="18">
        <v>289.1</v>
      </c>
      <c r="G20" s="18">
        <f>H20+I20+J20+K20+L20</f>
        <v>1757</v>
      </c>
      <c r="H20" s="94">
        <f>317+172</f>
        <v>489</v>
      </c>
      <c r="I20" s="76">
        <v>317</v>
      </c>
      <c r="J20" s="76">
        <v>317</v>
      </c>
      <c r="K20" s="76">
        <v>317</v>
      </c>
      <c r="L20" s="75">
        <v>317</v>
      </c>
      <c r="M20" s="178"/>
      <c r="N20" s="178"/>
    </row>
    <row r="21" spans="1:14" ht="48" customHeight="1">
      <c r="A21" s="19"/>
      <c r="B21" s="179"/>
      <c r="C21" s="179"/>
      <c r="D21" s="17" t="s">
        <v>29</v>
      </c>
      <c r="E21" s="172"/>
      <c r="F21" s="18"/>
      <c r="G21" s="18"/>
      <c r="H21" s="94"/>
      <c r="I21" s="76"/>
      <c r="J21" s="76"/>
      <c r="K21" s="76"/>
      <c r="L21" s="75"/>
      <c r="M21" s="178"/>
      <c r="N21" s="178"/>
    </row>
    <row r="22" spans="1:14" ht="38.25" customHeight="1">
      <c r="A22" s="181" t="s">
        <v>35</v>
      </c>
      <c r="B22" s="179" t="s">
        <v>353</v>
      </c>
      <c r="C22" s="179" t="s">
        <v>36</v>
      </c>
      <c r="D22" s="17" t="s">
        <v>34</v>
      </c>
      <c r="E22" s="172" t="s">
        <v>25</v>
      </c>
      <c r="F22" s="18">
        <f>F23+F24+F25</f>
        <v>5782</v>
      </c>
      <c r="G22" s="18">
        <f>H22+I22+J22+K22+L22</f>
        <v>32542</v>
      </c>
      <c r="H22" s="94">
        <f>H23+H24+H25</f>
        <v>9298</v>
      </c>
      <c r="I22" s="76">
        <f>I23+I24+I25</f>
        <v>7748</v>
      </c>
      <c r="J22" s="76">
        <f>J23+J24+J25</f>
        <v>7748</v>
      </c>
      <c r="K22" s="76">
        <f>K23+K24+K25</f>
        <v>7748</v>
      </c>
      <c r="L22" s="75"/>
      <c r="M22" s="178" t="s">
        <v>26</v>
      </c>
      <c r="N22" s="178" t="s">
        <v>37</v>
      </c>
    </row>
    <row r="23" spans="1:14" ht="75" customHeight="1">
      <c r="A23" s="181"/>
      <c r="B23" s="179"/>
      <c r="C23" s="179"/>
      <c r="D23" s="17" t="s">
        <v>27</v>
      </c>
      <c r="E23" s="172"/>
      <c r="F23" s="18">
        <v>5782</v>
      </c>
      <c r="G23" s="18">
        <f>H23+I23+J23+K23+L23</f>
        <v>32542</v>
      </c>
      <c r="H23" s="94">
        <f>6016+3282</f>
        <v>9298</v>
      </c>
      <c r="I23" s="76">
        <v>7748</v>
      </c>
      <c r="J23" s="76">
        <v>7748</v>
      </c>
      <c r="K23" s="76">
        <v>7748</v>
      </c>
      <c r="L23" s="75"/>
      <c r="M23" s="178"/>
      <c r="N23" s="178"/>
    </row>
    <row r="24" spans="1:14" ht="51.75" customHeight="1">
      <c r="A24" s="181"/>
      <c r="B24" s="179"/>
      <c r="C24" s="179"/>
      <c r="D24" s="17" t="s">
        <v>28</v>
      </c>
      <c r="E24" s="172"/>
      <c r="F24" s="18"/>
      <c r="G24" s="18"/>
      <c r="H24" s="94"/>
      <c r="I24" s="76"/>
      <c r="J24" s="76"/>
      <c r="K24" s="76"/>
      <c r="L24" s="75"/>
      <c r="M24" s="178"/>
      <c r="N24" s="178"/>
    </row>
    <row r="25" spans="1:14" ht="47.25" customHeight="1">
      <c r="A25" s="181"/>
      <c r="B25" s="179"/>
      <c r="C25" s="179"/>
      <c r="D25" s="17" t="s">
        <v>29</v>
      </c>
      <c r="E25" s="172"/>
      <c r="F25" s="18"/>
      <c r="G25" s="18"/>
      <c r="H25" s="94"/>
      <c r="I25" s="76"/>
      <c r="J25" s="76"/>
      <c r="K25" s="76"/>
      <c r="L25" s="75"/>
      <c r="M25" s="178"/>
      <c r="N25" s="178"/>
    </row>
    <row r="26" spans="1:14" ht="34.5" customHeight="1">
      <c r="A26" s="180" t="s">
        <v>38</v>
      </c>
      <c r="B26" s="179" t="s">
        <v>39</v>
      </c>
      <c r="C26" s="179" t="s">
        <v>40</v>
      </c>
      <c r="D26" s="17" t="s">
        <v>34</v>
      </c>
      <c r="E26" s="172" t="s">
        <v>25</v>
      </c>
      <c r="F26" s="18">
        <f>F27+F28+F29</f>
        <v>200</v>
      </c>
      <c r="G26" s="18">
        <f>G27+G28+G29</f>
        <v>0</v>
      </c>
      <c r="H26" s="94">
        <f>H27+H28+H29</f>
        <v>0</v>
      </c>
      <c r="I26" s="76">
        <f>+I27+I28+I29</f>
        <v>0</v>
      </c>
      <c r="J26" s="76">
        <f>+J27+J28+J29</f>
        <v>0</v>
      </c>
      <c r="K26" s="76">
        <f>+K27+K28+K29</f>
        <v>0</v>
      </c>
      <c r="L26" s="75"/>
      <c r="M26" s="178" t="s">
        <v>26</v>
      </c>
      <c r="N26" s="178" t="s">
        <v>41</v>
      </c>
    </row>
    <row r="27" spans="1:14" ht="72" customHeight="1">
      <c r="A27" s="180"/>
      <c r="B27" s="179"/>
      <c r="C27" s="179"/>
      <c r="D27" s="17" t="s">
        <v>27</v>
      </c>
      <c r="E27" s="172"/>
      <c r="F27" s="18"/>
      <c r="G27" s="18"/>
      <c r="H27" s="94"/>
      <c r="I27" s="76"/>
      <c r="J27" s="76"/>
      <c r="K27" s="76"/>
      <c r="L27" s="75"/>
      <c r="M27" s="178"/>
      <c r="N27" s="178"/>
    </row>
    <row r="28" spans="1:14" ht="55.5" customHeight="1">
      <c r="A28" s="180"/>
      <c r="B28" s="179"/>
      <c r="C28" s="179"/>
      <c r="D28" s="17" t="s">
        <v>28</v>
      </c>
      <c r="E28" s="172"/>
      <c r="F28" s="18">
        <v>200</v>
      </c>
      <c r="G28" s="18">
        <f>H28+I28+J28+K28+L28</f>
        <v>0</v>
      </c>
      <c r="H28" s="94">
        <v>0</v>
      </c>
      <c r="I28" s="76">
        <v>0</v>
      </c>
      <c r="J28" s="76">
        <v>0</v>
      </c>
      <c r="K28" s="76">
        <v>0</v>
      </c>
      <c r="L28" s="75"/>
      <c r="M28" s="178"/>
      <c r="N28" s="178"/>
    </row>
    <row r="29" spans="1:14" ht="45" customHeight="1">
      <c r="A29" s="180"/>
      <c r="B29" s="179"/>
      <c r="C29" s="179"/>
      <c r="D29" s="17" t="s">
        <v>29</v>
      </c>
      <c r="E29" s="172"/>
      <c r="F29" s="18"/>
      <c r="G29" s="18"/>
      <c r="H29" s="94"/>
      <c r="I29" s="76"/>
      <c r="J29" s="76"/>
      <c r="K29" s="76"/>
      <c r="L29" s="75"/>
      <c r="M29" s="178"/>
      <c r="N29" s="178"/>
    </row>
    <row r="30" spans="1:14" ht="45" customHeight="1">
      <c r="A30" s="184" t="s">
        <v>279</v>
      </c>
      <c r="B30" s="187" t="s">
        <v>294</v>
      </c>
      <c r="C30" s="187" t="s">
        <v>280</v>
      </c>
      <c r="D30" s="17" t="s">
        <v>34</v>
      </c>
      <c r="E30" s="189" t="s">
        <v>25</v>
      </c>
      <c r="F30" s="18">
        <f>F31+F33+F34</f>
        <v>0</v>
      </c>
      <c r="G30" s="18">
        <f>H30+I30+J30+K30+L30</f>
        <v>179812.8</v>
      </c>
      <c r="H30" s="94">
        <f>H31+H32+H33+H34</f>
        <v>41824.9</v>
      </c>
      <c r="I30" s="76">
        <f>I31+I32+I33+I34</f>
        <v>45945.3</v>
      </c>
      <c r="J30" s="76">
        <f>J31+J32+J33+J34</f>
        <v>46021.3</v>
      </c>
      <c r="K30" s="76">
        <f>K31+K32+K33+K34</f>
        <v>46021.3</v>
      </c>
      <c r="L30" s="75">
        <f>L31+L33+L34</f>
        <v>0</v>
      </c>
      <c r="M30" s="178" t="s">
        <v>281</v>
      </c>
      <c r="N30" s="178" t="s">
        <v>282</v>
      </c>
    </row>
    <row r="31" spans="1:14" ht="71.25" customHeight="1">
      <c r="A31" s="185"/>
      <c r="B31" s="188"/>
      <c r="C31" s="188"/>
      <c r="D31" s="17" t="s">
        <v>27</v>
      </c>
      <c r="E31" s="190"/>
      <c r="F31" s="18">
        <f>F36+F40+F44+F49</f>
        <v>0</v>
      </c>
      <c r="G31" s="18">
        <f aca="true" t="shared" si="2" ref="G31:L31">G36+G40+G44+G49</f>
        <v>0</v>
      </c>
      <c r="H31" s="94">
        <f t="shared" si="2"/>
        <v>0</v>
      </c>
      <c r="I31" s="76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178"/>
      <c r="N31" s="178"/>
    </row>
    <row r="32" spans="1:14" ht="71.25" customHeight="1">
      <c r="A32" s="185"/>
      <c r="B32" s="188"/>
      <c r="C32" s="188"/>
      <c r="D32" s="17" t="s">
        <v>309</v>
      </c>
      <c r="E32" s="190"/>
      <c r="F32" s="18">
        <f aca="true" t="shared" si="3" ref="F32:L32">F45</f>
        <v>0</v>
      </c>
      <c r="G32" s="18">
        <f t="shared" si="3"/>
        <v>178223.3</v>
      </c>
      <c r="H32" s="94">
        <f>H45</f>
        <v>41735.4</v>
      </c>
      <c r="I32" s="76">
        <f t="shared" si="3"/>
        <v>45445.3</v>
      </c>
      <c r="J32" s="76">
        <f>J45</f>
        <v>45521.3</v>
      </c>
      <c r="K32" s="76">
        <f>K45</f>
        <v>45521.3</v>
      </c>
      <c r="L32" s="75">
        <f t="shared" si="3"/>
        <v>0</v>
      </c>
      <c r="M32" s="178"/>
      <c r="N32" s="178"/>
    </row>
    <row r="33" spans="1:14" ht="43.5" customHeight="1">
      <c r="A33" s="185"/>
      <c r="B33" s="188"/>
      <c r="C33" s="188"/>
      <c r="D33" s="17" t="s">
        <v>82</v>
      </c>
      <c r="E33" s="190"/>
      <c r="F33" s="18">
        <f aca="true" t="shared" si="4" ref="F33:L33">F37+F41+F46+F50</f>
        <v>0</v>
      </c>
      <c r="G33" s="18">
        <f t="shared" si="4"/>
        <v>1589.5</v>
      </c>
      <c r="H33" s="94">
        <f t="shared" si="4"/>
        <v>89.5</v>
      </c>
      <c r="I33" s="76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178"/>
      <c r="N33" s="178"/>
    </row>
    <row r="34" spans="1:14" ht="45" customHeight="1">
      <c r="A34" s="186"/>
      <c r="B34" s="171"/>
      <c r="C34" s="171"/>
      <c r="D34" s="17" t="s">
        <v>29</v>
      </c>
      <c r="E34" s="172"/>
      <c r="F34" s="18"/>
      <c r="G34" s="18">
        <f>H34+I34+J34+K34+L34</f>
        <v>0</v>
      </c>
      <c r="H34" s="94">
        <f>H38+H42+H47+H51</f>
        <v>0</v>
      </c>
      <c r="I34" s="76">
        <f>I38+I42+I47+I51</f>
        <v>0</v>
      </c>
      <c r="J34" s="76">
        <f>J38+J42+J47+J51</f>
        <v>0</v>
      </c>
      <c r="K34" s="76">
        <f>K38+K42+K47+K51</f>
        <v>0</v>
      </c>
      <c r="L34" s="75"/>
      <c r="M34" s="178"/>
      <c r="N34" s="178"/>
    </row>
    <row r="35" spans="1:14" ht="45" customHeight="1">
      <c r="A35" s="184" t="s">
        <v>283</v>
      </c>
      <c r="B35" s="187" t="s">
        <v>284</v>
      </c>
      <c r="C35" s="187" t="s">
        <v>314</v>
      </c>
      <c r="D35" s="17" t="s">
        <v>34</v>
      </c>
      <c r="E35" s="189" t="s">
        <v>17</v>
      </c>
      <c r="F35" s="18">
        <f aca="true" t="shared" si="5" ref="F35:L35">F36+F37+F38</f>
        <v>0</v>
      </c>
      <c r="G35" s="18">
        <f t="shared" si="5"/>
        <v>0</v>
      </c>
      <c r="H35" s="94">
        <f t="shared" si="5"/>
        <v>0</v>
      </c>
      <c r="I35" s="76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182" t="s">
        <v>281</v>
      </c>
      <c r="N35" s="182" t="s">
        <v>287</v>
      </c>
    </row>
    <row r="36" spans="1:14" ht="71.25" customHeight="1">
      <c r="A36" s="185"/>
      <c r="B36" s="188"/>
      <c r="C36" s="188"/>
      <c r="D36" s="17" t="s">
        <v>27</v>
      </c>
      <c r="E36" s="190"/>
      <c r="F36" s="18"/>
      <c r="G36" s="18"/>
      <c r="H36" s="94"/>
      <c r="I36" s="76"/>
      <c r="J36" s="76"/>
      <c r="K36" s="76"/>
      <c r="L36" s="18"/>
      <c r="M36" s="182"/>
      <c r="N36" s="182"/>
    </row>
    <row r="37" spans="1:14" ht="45" customHeight="1">
      <c r="A37" s="185"/>
      <c r="B37" s="188"/>
      <c r="C37" s="188"/>
      <c r="D37" s="17" t="s">
        <v>82</v>
      </c>
      <c r="E37" s="190"/>
      <c r="F37" s="18"/>
      <c r="G37" s="18">
        <f>H37+I37+J37+K37+L37</f>
        <v>0</v>
      </c>
      <c r="H37" s="94">
        <v>0</v>
      </c>
      <c r="I37" s="76"/>
      <c r="J37" s="76"/>
      <c r="K37" s="76"/>
      <c r="L37" s="18"/>
      <c r="M37" s="182"/>
      <c r="N37" s="182"/>
    </row>
    <row r="38" spans="1:14" ht="45" customHeight="1">
      <c r="A38" s="186"/>
      <c r="B38" s="171"/>
      <c r="C38" s="171"/>
      <c r="D38" s="17" t="s">
        <v>29</v>
      </c>
      <c r="E38" s="172"/>
      <c r="F38" s="18"/>
      <c r="G38" s="18">
        <f>H38+I38+J38+K38+L38</f>
        <v>0</v>
      </c>
      <c r="H38" s="94">
        <v>0</v>
      </c>
      <c r="I38" s="76"/>
      <c r="J38" s="76"/>
      <c r="K38" s="76"/>
      <c r="L38" s="18"/>
      <c r="M38" s="183"/>
      <c r="N38" s="183"/>
    </row>
    <row r="39" spans="1:14" ht="45" customHeight="1">
      <c r="A39" s="184" t="s">
        <v>285</v>
      </c>
      <c r="B39" s="187" t="s">
        <v>286</v>
      </c>
      <c r="C39" s="187" t="s">
        <v>280</v>
      </c>
      <c r="D39" s="17" t="s">
        <v>34</v>
      </c>
      <c r="E39" s="189" t="s">
        <v>18</v>
      </c>
      <c r="F39" s="18"/>
      <c r="G39" s="18">
        <f>G40+G41+G42</f>
        <v>0</v>
      </c>
      <c r="H39" s="94"/>
      <c r="I39" s="76">
        <f>I40+I41+I42</f>
        <v>0</v>
      </c>
      <c r="J39" s="76">
        <f>J40+J41+J42</f>
        <v>0</v>
      </c>
      <c r="K39" s="76">
        <f>K40+K41+K42</f>
        <v>0</v>
      </c>
      <c r="L39" s="18"/>
      <c r="M39" s="191" t="s">
        <v>281</v>
      </c>
      <c r="N39" s="191" t="s">
        <v>288</v>
      </c>
    </row>
    <row r="40" spans="1:14" ht="45" customHeight="1">
      <c r="A40" s="185"/>
      <c r="B40" s="188"/>
      <c r="C40" s="188"/>
      <c r="D40" s="17" t="s">
        <v>27</v>
      </c>
      <c r="E40" s="190"/>
      <c r="F40" s="18"/>
      <c r="G40" s="18"/>
      <c r="H40" s="94"/>
      <c r="I40" s="76"/>
      <c r="J40" s="76"/>
      <c r="K40" s="76"/>
      <c r="L40" s="18"/>
      <c r="M40" s="182"/>
      <c r="N40" s="182"/>
    </row>
    <row r="41" spans="1:14" ht="45" customHeight="1">
      <c r="A41" s="185"/>
      <c r="B41" s="188"/>
      <c r="C41" s="188"/>
      <c r="D41" s="17" t="s">
        <v>82</v>
      </c>
      <c r="E41" s="190"/>
      <c r="F41" s="18"/>
      <c r="G41" s="18">
        <f>H41+I41+J41+K41+L41</f>
        <v>0</v>
      </c>
      <c r="H41" s="94"/>
      <c r="I41" s="76">
        <v>0</v>
      </c>
      <c r="J41" s="76">
        <v>0</v>
      </c>
      <c r="K41" s="76">
        <v>0</v>
      </c>
      <c r="L41" s="18"/>
      <c r="M41" s="182"/>
      <c r="N41" s="182"/>
    </row>
    <row r="42" spans="1:14" ht="45" customHeight="1">
      <c r="A42" s="186"/>
      <c r="B42" s="171"/>
      <c r="C42" s="171"/>
      <c r="D42" s="17" t="s">
        <v>29</v>
      </c>
      <c r="E42" s="172"/>
      <c r="F42" s="18"/>
      <c r="G42" s="18">
        <f>H42+I42+J42+K42+L42</f>
        <v>0</v>
      </c>
      <c r="H42" s="94"/>
      <c r="I42" s="76">
        <v>0</v>
      </c>
      <c r="J42" s="76">
        <v>0</v>
      </c>
      <c r="K42" s="76">
        <v>0</v>
      </c>
      <c r="L42" s="18"/>
      <c r="M42" s="183"/>
      <c r="N42" s="183"/>
    </row>
    <row r="43" spans="1:14" ht="45" customHeight="1">
      <c r="A43" s="184" t="s">
        <v>289</v>
      </c>
      <c r="B43" s="187" t="s">
        <v>290</v>
      </c>
      <c r="C43" s="187" t="s">
        <v>314</v>
      </c>
      <c r="D43" s="17" t="s">
        <v>34</v>
      </c>
      <c r="E43" s="189" t="s">
        <v>19</v>
      </c>
      <c r="F43" s="18"/>
      <c r="G43" s="18">
        <f>SUM(H43:J43)</f>
        <v>133791.5</v>
      </c>
      <c r="H43" s="94">
        <f>H44+H45+H46+H47</f>
        <v>41824.9</v>
      </c>
      <c r="I43" s="76">
        <f>I44+I45+I46</f>
        <v>45945.3</v>
      </c>
      <c r="J43" s="76">
        <f>J44+J45+J46</f>
        <v>46021.3</v>
      </c>
      <c r="K43" s="76">
        <f>K44+K45+K46</f>
        <v>46021.3</v>
      </c>
      <c r="L43" s="18"/>
      <c r="M43" s="191" t="s">
        <v>281</v>
      </c>
      <c r="N43" s="191" t="s">
        <v>288</v>
      </c>
    </row>
    <row r="44" spans="1:14" ht="69.75" customHeight="1">
      <c r="A44" s="185"/>
      <c r="B44" s="188"/>
      <c r="C44" s="188"/>
      <c r="D44" s="17" t="s">
        <v>27</v>
      </c>
      <c r="E44" s="190"/>
      <c r="F44" s="18"/>
      <c r="G44" s="18"/>
      <c r="H44" s="94"/>
      <c r="I44" s="76"/>
      <c r="J44" s="76"/>
      <c r="K44" s="76"/>
      <c r="L44" s="18"/>
      <c r="M44" s="182"/>
      <c r="N44" s="182"/>
    </row>
    <row r="45" spans="1:14" ht="71.25" customHeight="1">
      <c r="A45" s="185"/>
      <c r="B45" s="188"/>
      <c r="C45" s="188"/>
      <c r="D45" s="17" t="s">
        <v>309</v>
      </c>
      <c r="E45" s="190"/>
      <c r="F45" s="18"/>
      <c r="G45" s="18">
        <f>H45+I45+J45+K45+L45</f>
        <v>178223.3</v>
      </c>
      <c r="H45" s="94">
        <v>41735.4</v>
      </c>
      <c r="I45" s="76">
        <v>45445.3</v>
      </c>
      <c r="J45" s="76">
        <v>45521.3</v>
      </c>
      <c r="K45" s="76">
        <v>45521.3</v>
      </c>
      <c r="L45" s="18"/>
      <c r="M45" s="182"/>
      <c r="N45" s="182"/>
    </row>
    <row r="46" spans="1:14" ht="45" customHeight="1">
      <c r="A46" s="185"/>
      <c r="B46" s="188"/>
      <c r="C46" s="188"/>
      <c r="D46" s="17" t="s">
        <v>82</v>
      </c>
      <c r="E46" s="190"/>
      <c r="F46" s="18"/>
      <c r="G46" s="18">
        <f>H46+I46+J46+K46+L46</f>
        <v>1589.5</v>
      </c>
      <c r="H46" s="94">
        <v>89.5</v>
      </c>
      <c r="I46" s="76">
        <v>500</v>
      </c>
      <c r="J46" s="76">
        <v>500</v>
      </c>
      <c r="K46" s="76">
        <v>500</v>
      </c>
      <c r="L46" s="18"/>
      <c r="M46" s="182"/>
      <c r="N46" s="182"/>
    </row>
    <row r="47" spans="1:14" ht="45" customHeight="1">
      <c r="A47" s="186"/>
      <c r="B47" s="171"/>
      <c r="C47" s="171"/>
      <c r="D47" s="17" t="s">
        <v>29</v>
      </c>
      <c r="E47" s="172"/>
      <c r="F47" s="18"/>
      <c r="G47" s="18"/>
      <c r="H47" s="94"/>
      <c r="I47" s="76"/>
      <c r="J47" s="76"/>
      <c r="K47" s="76"/>
      <c r="L47" s="18"/>
      <c r="M47" s="183"/>
      <c r="N47" s="183"/>
    </row>
    <row r="48" spans="1:14" ht="45" customHeight="1">
      <c r="A48" s="184" t="s">
        <v>291</v>
      </c>
      <c r="B48" s="187" t="s">
        <v>292</v>
      </c>
      <c r="C48" s="187" t="s">
        <v>280</v>
      </c>
      <c r="D48" s="17" t="s">
        <v>34</v>
      </c>
      <c r="E48" s="189" t="s">
        <v>19</v>
      </c>
      <c r="F48" s="18"/>
      <c r="G48" s="18">
        <f>G49+G50+G51</f>
        <v>0</v>
      </c>
      <c r="H48" s="94"/>
      <c r="I48" s="76"/>
      <c r="J48" s="76"/>
      <c r="K48" s="76"/>
      <c r="L48" s="18"/>
      <c r="M48" s="191" t="s">
        <v>281</v>
      </c>
      <c r="N48" s="191" t="s">
        <v>293</v>
      </c>
    </row>
    <row r="49" spans="1:14" ht="45" customHeight="1">
      <c r="A49" s="185"/>
      <c r="B49" s="188"/>
      <c r="C49" s="188"/>
      <c r="D49" s="17" t="s">
        <v>27</v>
      </c>
      <c r="E49" s="190"/>
      <c r="F49" s="18"/>
      <c r="G49" s="18"/>
      <c r="H49" s="94"/>
      <c r="I49" s="76"/>
      <c r="J49" s="76"/>
      <c r="K49" s="76"/>
      <c r="L49" s="18"/>
      <c r="M49" s="182"/>
      <c r="N49" s="182"/>
    </row>
    <row r="50" spans="1:14" ht="45" customHeight="1">
      <c r="A50" s="185"/>
      <c r="B50" s="188"/>
      <c r="C50" s="188"/>
      <c r="D50" s="17" t="s">
        <v>82</v>
      </c>
      <c r="E50" s="190"/>
      <c r="F50" s="18"/>
      <c r="G50" s="18">
        <f>H50+I50+J50+K50+L50</f>
        <v>0</v>
      </c>
      <c r="H50" s="94"/>
      <c r="I50" s="76"/>
      <c r="J50" s="76"/>
      <c r="K50" s="76"/>
      <c r="L50" s="18"/>
      <c r="M50" s="182"/>
      <c r="N50" s="182"/>
    </row>
    <row r="51" spans="1:14" ht="45" customHeight="1">
      <c r="A51" s="186"/>
      <c r="B51" s="171"/>
      <c r="C51" s="171"/>
      <c r="D51" s="17" t="s">
        <v>29</v>
      </c>
      <c r="E51" s="172"/>
      <c r="F51" s="18"/>
      <c r="G51" s="18">
        <f>H51+I51+J51+K51+L51</f>
        <v>0</v>
      </c>
      <c r="H51" s="94"/>
      <c r="I51" s="76"/>
      <c r="J51" s="76"/>
      <c r="K51" s="76"/>
      <c r="L51" s="18"/>
      <c r="M51" s="183"/>
      <c r="N51" s="183"/>
    </row>
    <row r="52" spans="1:14" ht="55.5" customHeight="1">
      <c r="A52" s="193" t="s">
        <v>42</v>
      </c>
      <c r="B52" s="194" t="s">
        <v>43</v>
      </c>
      <c r="C52" s="179" t="s">
        <v>23</v>
      </c>
      <c r="D52" s="17" t="s">
        <v>24</v>
      </c>
      <c r="E52" s="195" t="s">
        <v>25</v>
      </c>
      <c r="F52" s="22">
        <f>F53+F54+F55</f>
        <v>24772</v>
      </c>
      <c r="G52" s="22">
        <f aca="true" t="shared" si="6" ref="G52:L52">G53+G54+G55</f>
        <v>120668</v>
      </c>
      <c r="H52" s="96">
        <f t="shared" si="6"/>
        <v>28739</v>
      </c>
      <c r="I52" s="118">
        <f t="shared" si="6"/>
        <v>30643</v>
      </c>
      <c r="J52" s="118">
        <f>J53+J54+J55</f>
        <v>30643</v>
      </c>
      <c r="K52" s="118">
        <f>K53+K54+K55</f>
        <v>30643</v>
      </c>
      <c r="L52" s="22">
        <f t="shared" si="6"/>
        <v>0</v>
      </c>
      <c r="M52" s="192" t="s">
        <v>26</v>
      </c>
      <c r="N52" s="192" t="s">
        <v>44</v>
      </c>
    </row>
    <row r="53" spans="1:14" ht="74.25" customHeight="1">
      <c r="A53" s="193"/>
      <c r="B53" s="194"/>
      <c r="C53" s="179"/>
      <c r="D53" s="17" t="s">
        <v>27</v>
      </c>
      <c r="E53" s="195"/>
      <c r="F53" s="18">
        <f>F57+F61+F65</f>
        <v>24772</v>
      </c>
      <c r="G53" s="18">
        <f aca="true" t="shared" si="7" ref="G53:L53">G57+G61+G65</f>
        <v>120668</v>
      </c>
      <c r="H53" s="94">
        <f t="shared" si="7"/>
        <v>28739</v>
      </c>
      <c r="I53" s="76">
        <f t="shared" si="7"/>
        <v>30643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92"/>
      <c r="N53" s="192"/>
    </row>
    <row r="54" spans="1:14" ht="51" customHeight="1">
      <c r="A54" s="193"/>
      <c r="B54" s="194"/>
      <c r="C54" s="179"/>
      <c r="D54" s="17" t="s">
        <v>28</v>
      </c>
      <c r="E54" s="195"/>
      <c r="F54" s="18">
        <f>F58+F62+F66</f>
        <v>0</v>
      </c>
      <c r="G54" s="18">
        <f aca="true" t="shared" si="9" ref="G54:L54">G58+G62+G66</f>
        <v>0</v>
      </c>
      <c r="H54" s="94">
        <f t="shared" si="9"/>
        <v>0</v>
      </c>
      <c r="I54" s="76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92"/>
      <c r="N54" s="192"/>
    </row>
    <row r="55" spans="1:14" ht="90.75" customHeight="1">
      <c r="A55" s="193"/>
      <c r="B55" s="194"/>
      <c r="C55" s="179"/>
      <c r="D55" s="17" t="s">
        <v>29</v>
      </c>
      <c r="E55" s="195"/>
      <c r="F55" s="18">
        <f>F59+F63+F67</f>
        <v>0</v>
      </c>
      <c r="G55" s="18">
        <f aca="true" t="shared" si="10" ref="G55:L55">G59+G63+G67</f>
        <v>0</v>
      </c>
      <c r="H55" s="94">
        <f t="shared" si="10"/>
        <v>0</v>
      </c>
      <c r="I55" s="76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92"/>
      <c r="N55" s="192"/>
    </row>
    <row r="56" spans="1:14" ht="54" customHeight="1">
      <c r="A56" s="196" t="s">
        <v>45</v>
      </c>
      <c r="B56" s="179" t="s">
        <v>356</v>
      </c>
      <c r="C56" s="179" t="s">
        <v>46</v>
      </c>
      <c r="D56" s="17" t="s">
        <v>24</v>
      </c>
      <c r="E56" s="195" t="s">
        <v>25</v>
      </c>
      <c r="F56" s="18">
        <f aca="true" t="shared" si="11" ref="F56:L56">F57+F58+F59</f>
        <v>23200</v>
      </c>
      <c r="G56" s="18">
        <f t="shared" si="11"/>
        <v>112764</v>
      </c>
      <c r="H56" s="94">
        <f t="shared" si="11"/>
        <v>26883</v>
      </c>
      <c r="I56" s="76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92" t="s">
        <v>26</v>
      </c>
      <c r="N56" s="192" t="s">
        <v>44</v>
      </c>
    </row>
    <row r="57" spans="1:14" ht="45.75" customHeight="1">
      <c r="A57" s="196"/>
      <c r="B57" s="179"/>
      <c r="C57" s="179"/>
      <c r="D57" s="17" t="s">
        <v>27</v>
      </c>
      <c r="E57" s="195"/>
      <c r="F57" s="18">
        <v>23200</v>
      </c>
      <c r="G57" s="18">
        <f>H57+I57+J57+K57+L57</f>
        <v>112764</v>
      </c>
      <c r="H57" s="94">
        <f>29571-2688</f>
        <v>26883</v>
      </c>
      <c r="I57" s="76">
        <v>28627</v>
      </c>
      <c r="J57" s="76">
        <v>28627</v>
      </c>
      <c r="K57" s="76">
        <v>28627</v>
      </c>
      <c r="L57" s="18">
        <f>L58+L59+L60</f>
        <v>0</v>
      </c>
      <c r="M57" s="192"/>
      <c r="N57" s="192"/>
    </row>
    <row r="58" spans="1:14" ht="46.5">
      <c r="A58" s="196"/>
      <c r="B58" s="179"/>
      <c r="C58" s="179"/>
      <c r="D58" s="17" t="s">
        <v>28</v>
      </c>
      <c r="E58" s="195"/>
      <c r="F58" s="18"/>
      <c r="G58" s="18"/>
      <c r="H58" s="94"/>
      <c r="I58" s="76"/>
      <c r="J58" s="76"/>
      <c r="K58" s="76"/>
      <c r="L58" s="18"/>
      <c r="M58" s="192"/>
      <c r="N58" s="192"/>
    </row>
    <row r="59" spans="1:14" ht="124.5" customHeight="1">
      <c r="A59" s="196"/>
      <c r="B59" s="179"/>
      <c r="C59" s="179"/>
      <c r="D59" s="17" t="s">
        <v>29</v>
      </c>
      <c r="E59" s="195"/>
      <c r="F59" s="18"/>
      <c r="G59" s="18"/>
      <c r="H59" s="94"/>
      <c r="I59" s="76"/>
      <c r="J59" s="76"/>
      <c r="K59" s="76"/>
      <c r="L59" s="18"/>
      <c r="M59" s="192"/>
      <c r="N59" s="192"/>
    </row>
    <row r="60" spans="1:14" ht="40.5" customHeight="1">
      <c r="A60" s="196" t="s">
        <v>47</v>
      </c>
      <c r="B60" s="179" t="s">
        <v>48</v>
      </c>
      <c r="C60" s="179" t="s">
        <v>49</v>
      </c>
      <c r="D60" s="17" t="s">
        <v>34</v>
      </c>
      <c r="E60" s="195" t="s">
        <v>25</v>
      </c>
      <c r="F60" s="23">
        <f>F61+F62+F63</f>
        <v>1108</v>
      </c>
      <c r="G60" s="23">
        <f>H60+I60+J60+K60+L60</f>
        <v>5647</v>
      </c>
      <c r="H60" s="97">
        <f>H61+H62+H63</f>
        <v>1318</v>
      </c>
      <c r="I60" s="119">
        <f>I61+I62+I63</f>
        <v>1443</v>
      </c>
      <c r="J60" s="119">
        <f>J61+J62+J63</f>
        <v>1443</v>
      </c>
      <c r="K60" s="119">
        <f>K61+K62+K63</f>
        <v>1443</v>
      </c>
      <c r="L60" s="23"/>
      <c r="M60" s="192" t="s">
        <v>26</v>
      </c>
      <c r="N60" s="192" t="s">
        <v>50</v>
      </c>
    </row>
    <row r="61" spans="1:14" ht="47.25" customHeight="1">
      <c r="A61" s="196"/>
      <c r="B61" s="179"/>
      <c r="C61" s="179"/>
      <c r="D61" s="17" t="s">
        <v>27</v>
      </c>
      <c r="E61" s="195"/>
      <c r="F61" s="23">
        <v>1108</v>
      </c>
      <c r="G61" s="23">
        <f>H61+I61+J61+K61+L61</f>
        <v>5647</v>
      </c>
      <c r="H61" s="97">
        <v>1318</v>
      </c>
      <c r="I61" s="119">
        <v>1443</v>
      </c>
      <c r="J61" s="119">
        <v>1443</v>
      </c>
      <c r="K61" s="119">
        <v>1443</v>
      </c>
      <c r="L61" s="23"/>
      <c r="M61" s="192"/>
      <c r="N61" s="192"/>
    </row>
    <row r="62" spans="1:14" ht="46.5">
      <c r="A62" s="196"/>
      <c r="B62" s="179"/>
      <c r="C62" s="179"/>
      <c r="D62" s="17" t="s">
        <v>28</v>
      </c>
      <c r="E62" s="195"/>
      <c r="F62" s="23"/>
      <c r="G62" s="23"/>
      <c r="H62" s="97"/>
      <c r="I62" s="119"/>
      <c r="J62" s="119"/>
      <c r="K62" s="119"/>
      <c r="L62" s="23"/>
      <c r="M62" s="192"/>
      <c r="N62" s="192"/>
    </row>
    <row r="63" spans="1:14" ht="93" customHeight="1">
      <c r="A63" s="196"/>
      <c r="B63" s="179"/>
      <c r="C63" s="179"/>
      <c r="D63" s="17" t="s">
        <v>29</v>
      </c>
      <c r="E63" s="195"/>
      <c r="F63" s="23"/>
      <c r="G63" s="23"/>
      <c r="H63" s="97"/>
      <c r="I63" s="119"/>
      <c r="J63" s="119"/>
      <c r="K63" s="119"/>
      <c r="L63" s="23"/>
      <c r="M63" s="192"/>
      <c r="N63" s="192"/>
    </row>
    <row r="64" spans="1:14" ht="48.75" customHeight="1">
      <c r="A64" s="180" t="s">
        <v>51</v>
      </c>
      <c r="B64" s="179" t="s">
        <v>52</v>
      </c>
      <c r="C64" s="179" t="s">
        <v>49</v>
      </c>
      <c r="D64" s="17" t="s">
        <v>34</v>
      </c>
      <c r="E64" s="195" t="s">
        <v>25</v>
      </c>
      <c r="F64" s="23">
        <f>F65+F66+F67</f>
        <v>464</v>
      </c>
      <c r="G64" s="23">
        <f>H64+I64+J64+K64+L64</f>
        <v>2257</v>
      </c>
      <c r="H64" s="97">
        <f>H65+H66+H67</f>
        <v>538</v>
      </c>
      <c r="I64" s="119">
        <f>I65+I66+I67</f>
        <v>573</v>
      </c>
      <c r="J64" s="119">
        <f>J65+J66+J67</f>
        <v>573</v>
      </c>
      <c r="K64" s="119">
        <f>K65+K66+K67</f>
        <v>573</v>
      </c>
      <c r="L64" s="23"/>
      <c r="M64" s="192" t="s">
        <v>26</v>
      </c>
      <c r="N64" s="192" t="s">
        <v>53</v>
      </c>
    </row>
    <row r="65" spans="1:14" ht="67.5" customHeight="1">
      <c r="A65" s="180"/>
      <c r="B65" s="179"/>
      <c r="C65" s="179"/>
      <c r="D65" s="17" t="s">
        <v>27</v>
      </c>
      <c r="E65" s="195"/>
      <c r="F65" s="23">
        <v>464</v>
      </c>
      <c r="G65" s="23">
        <f>H65+I65+J65+K65+L65</f>
        <v>2257</v>
      </c>
      <c r="H65" s="97">
        <f>592-54</f>
        <v>538</v>
      </c>
      <c r="I65" s="119">
        <v>573</v>
      </c>
      <c r="J65" s="119">
        <v>573</v>
      </c>
      <c r="K65" s="119">
        <v>573</v>
      </c>
      <c r="L65" s="23"/>
      <c r="M65" s="192"/>
      <c r="N65" s="192"/>
    </row>
    <row r="66" spans="1:14" ht="53.25" customHeight="1">
      <c r="A66" s="180"/>
      <c r="B66" s="179"/>
      <c r="C66" s="179"/>
      <c r="D66" s="17" t="s">
        <v>28</v>
      </c>
      <c r="E66" s="195"/>
      <c r="F66" s="23"/>
      <c r="G66" s="23"/>
      <c r="H66" s="97"/>
      <c r="I66" s="119"/>
      <c r="J66" s="119"/>
      <c r="K66" s="119"/>
      <c r="L66" s="23"/>
      <c r="M66" s="192"/>
      <c r="N66" s="192"/>
    </row>
    <row r="67" spans="1:14" ht="49.5" customHeight="1">
      <c r="A67" s="180"/>
      <c r="B67" s="179"/>
      <c r="C67" s="179"/>
      <c r="D67" s="17" t="s">
        <v>29</v>
      </c>
      <c r="E67" s="195"/>
      <c r="F67" s="23"/>
      <c r="G67" s="23"/>
      <c r="H67" s="97"/>
      <c r="I67" s="119"/>
      <c r="J67" s="119"/>
      <c r="K67" s="119"/>
      <c r="L67" s="23"/>
      <c r="M67" s="192"/>
      <c r="N67" s="192"/>
    </row>
    <row r="68" spans="1:14" ht="77.25" customHeight="1">
      <c r="A68" s="195">
        <v>3</v>
      </c>
      <c r="B68" s="194" t="s">
        <v>0</v>
      </c>
      <c r="C68" s="179" t="s">
        <v>54</v>
      </c>
      <c r="D68" s="17" t="s">
        <v>34</v>
      </c>
      <c r="E68" s="195" t="s">
        <v>55</v>
      </c>
      <c r="F68" s="24">
        <f>F69+F70+F71</f>
        <v>422797.8</v>
      </c>
      <c r="G68" s="24">
        <f aca="true" t="shared" si="12" ref="G68:L68">G69+G70+G71</f>
        <v>2584219.32</v>
      </c>
      <c r="H68" s="159">
        <f>H69+H70+H71</f>
        <v>582115.9199999999</v>
      </c>
      <c r="I68" s="120">
        <f t="shared" si="12"/>
        <v>592113.3</v>
      </c>
      <c r="J68" s="120">
        <f>J69+J70+J71</f>
        <v>592113.3</v>
      </c>
      <c r="K68" s="120">
        <f>K69+K70+K71</f>
        <v>592113.3</v>
      </c>
      <c r="L68" s="24">
        <f t="shared" si="12"/>
        <v>227824.5</v>
      </c>
      <c r="M68" s="192" t="s">
        <v>26</v>
      </c>
      <c r="N68" s="192" t="s">
        <v>56</v>
      </c>
    </row>
    <row r="69" spans="1:14" ht="69.75" customHeight="1">
      <c r="A69" s="195"/>
      <c r="B69" s="194"/>
      <c r="C69" s="179"/>
      <c r="D69" s="17" t="s">
        <v>27</v>
      </c>
      <c r="E69" s="195"/>
      <c r="F69" s="18">
        <f>F73+F85+F97+F101+F105</f>
        <v>305934.3</v>
      </c>
      <c r="G69" s="18">
        <f>H69+I69+J69+K69+L69</f>
        <v>1508629</v>
      </c>
      <c r="H69" s="94">
        <f>H73+H85+H97+H101+H105+H109+H113+H117</f>
        <v>358687</v>
      </c>
      <c r="I69" s="76">
        <f>I73+I85+I97+I101+I105</f>
        <v>383314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92"/>
      <c r="N69" s="192"/>
    </row>
    <row r="70" spans="1:14" ht="48" customHeight="1">
      <c r="A70" s="195"/>
      <c r="B70" s="194"/>
      <c r="C70" s="179"/>
      <c r="D70" s="17" t="s">
        <v>28</v>
      </c>
      <c r="E70" s="195"/>
      <c r="F70" s="18">
        <f aca="true" t="shared" si="13" ref="F70:L70">F74+F86+F98+F102+F106+F110+F114+F118+F122</f>
        <v>116863.5</v>
      </c>
      <c r="G70" s="18">
        <f t="shared" si="13"/>
        <v>1075590.3199999998</v>
      </c>
      <c r="H70" s="94">
        <f>H74+H86+H98+H102+H106+H110+H114+H118+H122+H126+H130</f>
        <v>223428.91999999998</v>
      </c>
      <c r="I70" s="18">
        <f t="shared" si="13"/>
        <v>208799.3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92"/>
      <c r="N70" s="192"/>
    </row>
    <row r="71" spans="1:14" ht="171" customHeight="1">
      <c r="A71" s="195"/>
      <c r="B71" s="194"/>
      <c r="C71" s="179"/>
      <c r="D71" s="17" t="s">
        <v>29</v>
      </c>
      <c r="E71" s="195"/>
      <c r="F71" s="18">
        <f aca="true" t="shared" si="14" ref="F71:L71">F75+F79+F87+F99+F103</f>
        <v>0</v>
      </c>
      <c r="G71" s="18">
        <f t="shared" si="14"/>
        <v>0</v>
      </c>
      <c r="H71" s="94">
        <f t="shared" si="14"/>
        <v>0</v>
      </c>
      <c r="I71" s="76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92"/>
      <c r="N71" s="192"/>
    </row>
    <row r="72" spans="1:14" ht="31.5" customHeight="1">
      <c r="A72" s="196" t="s">
        <v>57</v>
      </c>
      <c r="B72" s="179" t="s">
        <v>58</v>
      </c>
      <c r="C72" s="179" t="s">
        <v>59</v>
      </c>
      <c r="D72" s="17" t="s">
        <v>34</v>
      </c>
      <c r="E72" s="195" t="s">
        <v>55</v>
      </c>
      <c r="F72" s="18">
        <f>F73+F74+F75</f>
        <v>348351.3</v>
      </c>
      <c r="G72" s="18">
        <f aca="true" t="shared" si="15" ref="G72:L72">G73+G74+G75</f>
        <v>2020650.203</v>
      </c>
      <c r="H72" s="94">
        <f t="shared" si="15"/>
        <v>471820.703</v>
      </c>
      <c r="I72" s="76">
        <f t="shared" si="15"/>
        <v>474793.5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92" t="s">
        <v>26</v>
      </c>
      <c r="N72" s="179" t="s">
        <v>60</v>
      </c>
    </row>
    <row r="73" spans="1:14" ht="48.75" customHeight="1">
      <c r="A73" s="196"/>
      <c r="B73" s="179"/>
      <c r="C73" s="179"/>
      <c r="D73" s="17" t="s">
        <v>27</v>
      </c>
      <c r="E73" s="195"/>
      <c r="F73" s="18">
        <f>F77+F81</f>
        <v>302434.3</v>
      </c>
      <c r="G73" s="18">
        <f>H73+I73+J73+K73+L73</f>
        <v>1504146</v>
      </c>
      <c r="H73" s="94">
        <f>H77+H81</f>
        <v>354204</v>
      </c>
      <c r="I73" s="76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92"/>
      <c r="N73" s="179"/>
    </row>
    <row r="74" spans="1:14" ht="50.25" customHeight="1">
      <c r="A74" s="196"/>
      <c r="B74" s="179"/>
      <c r="C74" s="179"/>
      <c r="D74" s="17" t="s">
        <v>28</v>
      </c>
      <c r="E74" s="195"/>
      <c r="F74" s="18">
        <f>F78+F82</f>
        <v>45917</v>
      </c>
      <c r="G74" s="18">
        <f>H74+I74+J74+K74+L74</f>
        <v>516504.203</v>
      </c>
      <c r="H74" s="94">
        <f>H78+H82</f>
        <v>117616.703</v>
      </c>
      <c r="I74" s="76">
        <f>I78</f>
        <v>91479.5</v>
      </c>
      <c r="J74" s="76">
        <f>J78</f>
        <v>91479.5</v>
      </c>
      <c r="K74" s="76">
        <f>K78</f>
        <v>91479.5</v>
      </c>
      <c r="L74" s="18">
        <f>L78+L82</f>
        <v>124449</v>
      </c>
      <c r="M74" s="192"/>
      <c r="N74" s="179"/>
    </row>
    <row r="75" spans="1:14" ht="213.75" customHeight="1">
      <c r="A75" s="196"/>
      <c r="B75" s="179"/>
      <c r="C75" s="179"/>
      <c r="D75" s="17" t="s">
        <v>29</v>
      </c>
      <c r="E75" s="195"/>
      <c r="F75" s="25"/>
      <c r="G75" s="25"/>
      <c r="H75" s="94"/>
      <c r="I75" s="77"/>
      <c r="J75" s="77"/>
      <c r="K75" s="77"/>
      <c r="L75" s="25"/>
      <c r="M75" s="192"/>
      <c r="N75" s="179"/>
    </row>
    <row r="76" spans="1:14" ht="55.5" customHeight="1">
      <c r="A76" s="196" t="s">
        <v>61</v>
      </c>
      <c r="B76" s="179" t="s">
        <v>62</v>
      </c>
      <c r="C76" s="179" t="s">
        <v>63</v>
      </c>
      <c r="D76" s="17" t="s">
        <v>34</v>
      </c>
      <c r="E76" s="195" t="s">
        <v>55</v>
      </c>
      <c r="F76" s="18">
        <f>F77+F78+F79</f>
        <v>342189.3</v>
      </c>
      <c r="G76" s="85">
        <f aca="true" t="shared" si="16" ref="G76:L76">G77+G78+G79</f>
        <v>1990964.203</v>
      </c>
      <c r="H76" s="94">
        <f t="shared" si="16"/>
        <v>464925.703</v>
      </c>
      <c r="I76" s="83">
        <f t="shared" si="16"/>
        <v>467196.5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95" t="s">
        <v>26</v>
      </c>
      <c r="N76" s="179" t="s">
        <v>64</v>
      </c>
    </row>
    <row r="77" spans="1:14" ht="67.5" customHeight="1">
      <c r="A77" s="196"/>
      <c r="B77" s="179"/>
      <c r="C77" s="179"/>
      <c r="D77" s="17" t="s">
        <v>27</v>
      </c>
      <c r="E77" s="195"/>
      <c r="F77" s="87">
        <v>296272.3</v>
      </c>
      <c r="G77" s="88">
        <f>H77+I77+J77+K77+L77</f>
        <v>1474460</v>
      </c>
      <c r="H77" s="94">
        <f>340426+6883</f>
        <v>347309</v>
      </c>
      <c r="I77" s="83">
        <v>375717</v>
      </c>
      <c r="J77" s="83">
        <v>375717</v>
      </c>
      <c r="K77" s="83">
        <v>375717</v>
      </c>
      <c r="L77" s="89"/>
      <c r="M77" s="195"/>
      <c r="N77" s="179"/>
    </row>
    <row r="78" spans="1:14" ht="66.75" customHeight="1">
      <c r="A78" s="196"/>
      <c r="B78" s="179"/>
      <c r="C78" s="179"/>
      <c r="D78" s="17" t="s">
        <v>28</v>
      </c>
      <c r="E78" s="195"/>
      <c r="F78" s="25">
        <v>45917</v>
      </c>
      <c r="G78" s="86">
        <f>H78+I78+J78+K78+L78</f>
        <v>516504.203</v>
      </c>
      <c r="H78" s="94">
        <v>117616.703</v>
      </c>
      <c r="I78" s="83">
        <f>28239.7+63239.8</f>
        <v>91479.5</v>
      </c>
      <c r="J78" s="83">
        <f>28239.7+63239.8</f>
        <v>91479.5</v>
      </c>
      <c r="K78" s="83">
        <f>28239.7+63239.8</f>
        <v>91479.5</v>
      </c>
      <c r="L78" s="89">
        <v>124449</v>
      </c>
      <c r="M78" s="195"/>
      <c r="N78" s="179"/>
    </row>
    <row r="79" spans="1:14" ht="28.5" customHeight="1">
      <c r="A79" s="196"/>
      <c r="B79" s="179"/>
      <c r="C79" s="179"/>
      <c r="D79" s="17" t="s">
        <v>29</v>
      </c>
      <c r="E79" s="195"/>
      <c r="F79" s="25"/>
      <c r="G79" s="77"/>
      <c r="H79" s="94"/>
      <c r="I79" s="77"/>
      <c r="J79" s="77"/>
      <c r="K79" s="77"/>
      <c r="L79" s="25"/>
      <c r="M79" s="195"/>
      <c r="N79" s="179"/>
    </row>
    <row r="80" spans="1:14" ht="28.5" customHeight="1">
      <c r="A80" s="180" t="s">
        <v>65</v>
      </c>
      <c r="B80" s="179" t="s">
        <v>66</v>
      </c>
      <c r="C80" s="179" t="s">
        <v>63</v>
      </c>
      <c r="D80" s="17" t="s">
        <v>34</v>
      </c>
      <c r="E80" s="195" t="s">
        <v>25</v>
      </c>
      <c r="F80" s="25"/>
      <c r="G80" s="77">
        <f>H80+I80+J80+K80+L80</f>
        <v>29686</v>
      </c>
      <c r="H80" s="94">
        <f>H81+H82+H83</f>
        <v>6895</v>
      </c>
      <c r="I80" s="77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95" t="s">
        <v>26</v>
      </c>
      <c r="N80" s="195" t="s">
        <v>229</v>
      </c>
    </row>
    <row r="81" spans="1:14" ht="54" customHeight="1">
      <c r="A81" s="180"/>
      <c r="B81" s="179"/>
      <c r="C81" s="179"/>
      <c r="D81" s="17" t="s">
        <v>27</v>
      </c>
      <c r="E81" s="195"/>
      <c r="F81" s="25">
        <f>6162</f>
        <v>6162</v>
      </c>
      <c r="G81" s="77">
        <f>H81+I81+J81+K81+L81</f>
        <v>29686</v>
      </c>
      <c r="H81" s="94">
        <v>6895</v>
      </c>
      <c r="I81" s="77">
        <v>7597</v>
      </c>
      <c r="J81" s="77">
        <v>7597</v>
      </c>
      <c r="K81" s="77">
        <v>7597</v>
      </c>
      <c r="L81" s="25"/>
      <c r="M81" s="195"/>
      <c r="N81" s="195"/>
    </row>
    <row r="82" spans="1:14" ht="42" customHeight="1">
      <c r="A82" s="180"/>
      <c r="B82" s="179"/>
      <c r="C82" s="179"/>
      <c r="D82" s="17" t="s">
        <v>28</v>
      </c>
      <c r="E82" s="195"/>
      <c r="F82" s="25"/>
      <c r="G82" s="25">
        <f>H82+I82+J82+K82+L82</f>
        <v>0</v>
      </c>
      <c r="H82" s="94">
        <v>0</v>
      </c>
      <c r="I82" s="77">
        <v>0</v>
      </c>
      <c r="J82" s="77">
        <v>0</v>
      </c>
      <c r="K82" s="77">
        <v>0</v>
      </c>
      <c r="L82" s="25">
        <v>0</v>
      </c>
      <c r="M82" s="195"/>
      <c r="N82" s="195"/>
    </row>
    <row r="83" spans="1:14" ht="57.75" customHeight="1">
      <c r="A83" s="180"/>
      <c r="B83" s="179"/>
      <c r="C83" s="179"/>
      <c r="D83" s="17" t="s">
        <v>29</v>
      </c>
      <c r="E83" s="195"/>
      <c r="F83" s="25"/>
      <c r="G83" s="25"/>
      <c r="H83" s="94"/>
      <c r="I83" s="77"/>
      <c r="J83" s="77"/>
      <c r="K83" s="77"/>
      <c r="L83" s="25"/>
      <c r="M83" s="195"/>
      <c r="N83" s="195"/>
    </row>
    <row r="84" spans="1:14" ht="36.75" customHeight="1">
      <c r="A84" s="196" t="s">
        <v>67</v>
      </c>
      <c r="B84" s="179" t="s">
        <v>68</v>
      </c>
      <c r="C84" s="179" t="s">
        <v>69</v>
      </c>
      <c r="D84" s="17" t="s">
        <v>34</v>
      </c>
      <c r="E84" s="195" t="s">
        <v>55</v>
      </c>
      <c r="F84" s="18">
        <f>F85+F86+F87</f>
        <v>70724.1</v>
      </c>
      <c r="G84" s="18">
        <f aca="true" t="shared" si="17" ref="G84:L84">G85+G86+G87</f>
        <v>529178.54</v>
      </c>
      <c r="H84" s="94">
        <f t="shared" si="17"/>
        <v>99373.24</v>
      </c>
      <c r="I84" s="76">
        <f t="shared" si="17"/>
        <v>111156.6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95" t="s">
        <v>26</v>
      </c>
      <c r="N84" s="195" t="s">
        <v>230</v>
      </c>
    </row>
    <row r="85" spans="1:14" ht="44.25" customHeight="1">
      <c r="A85" s="196"/>
      <c r="B85" s="179"/>
      <c r="C85" s="179"/>
      <c r="D85" s="17" t="s">
        <v>27</v>
      </c>
      <c r="E85" s="195"/>
      <c r="F85" s="25"/>
      <c r="G85" s="77"/>
      <c r="H85" s="94">
        <f>H89+H93</f>
        <v>0</v>
      </c>
      <c r="I85" s="77"/>
      <c r="J85" s="77"/>
      <c r="K85" s="77"/>
      <c r="L85" s="25"/>
      <c r="M85" s="195"/>
      <c r="N85" s="195"/>
    </row>
    <row r="86" spans="1:14" ht="43.5" customHeight="1">
      <c r="A86" s="196"/>
      <c r="B86" s="179"/>
      <c r="C86" s="179"/>
      <c r="D86" s="17" t="s">
        <v>28</v>
      </c>
      <c r="E86" s="195"/>
      <c r="F86" s="25">
        <f>F90+F94</f>
        <v>70724.1</v>
      </c>
      <c r="G86" s="77">
        <f>H86+I86+J86+K86+L86</f>
        <v>529178.54</v>
      </c>
      <c r="H86" s="94">
        <f>H90+H94</f>
        <v>99373.24</v>
      </c>
      <c r="I86" s="77">
        <f>I90+I94</f>
        <v>111156.6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95"/>
      <c r="N86" s="195"/>
    </row>
    <row r="87" spans="1:14" ht="34.5" customHeight="1">
      <c r="A87" s="196"/>
      <c r="B87" s="179"/>
      <c r="C87" s="179"/>
      <c r="D87" s="17" t="s">
        <v>29</v>
      </c>
      <c r="E87" s="195"/>
      <c r="F87" s="25"/>
      <c r="G87" s="77"/>
      <c r="H87" s="94">
        <f>H91+H95</f>
        <v>0</v>
      </c>
      <c r="I87" s="77"/>
      <c r="J87" s="77"/>
      <c r="K87" s="77"/>
      <c r="L87" s="25"/>
      <c r="M87" s="195"/>
      <c r="N87" s="195"/>
    </row>
    <row r="88" spans="1:14" ht="27" customHeight="1">
      <c r="A88" s="196" t="s">
        <v>70</v>
      </c>
      <c r="B88" s="179" t="s">
        <v>71</v>
      </c>
      <c r="C88" s="179" t="s">
        <v>69</v>
      </c>
      <c r="D88" s="17" t="s">
        <v>34</v>
      </c>
      <c r="E88" s="195" t="s">
        <v>55</v>
      </c>
      <c r="F88" s="25">
        <f>F89+F90+F91</f>
        <v>31603.5</v>
      </c>
      <c r="G88" s="77">
        <f>H88+I88+J88+K88+L88</f>
        <v>159782.217</v>
      </c>
      <c r="H88" s="94">
        <f>H89+H90+H91</f>
        <v>34746.917</v>
      </c>
      <c r="I88" s="77">
        <f>I89+I90+I91</f>
        <v>29161.1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183" t="s">
        <v>26</v>
      </c>
      <c r="N88" s="195" t="s">
        <v>230</v>
      </c>
    </row>
    <row r="89" spans="1:14" ht="69.75" customHeight="1">
      <c r="A89" s="196"/>
      <c r="B89" s="179"/>
      <c r="C89" s="179"/>
      <c r="D89" s="17" t="s">
        <v>27</v>
      </c>
      <c r="E89" s="195"/>
      <c r="F89" s="25"/>
      <c r="G89" s="77"/>
      <c r="H89" s="94"/>
      <c r="I89" s="77"/>
      <c r="J89" s="77"/>
      <c r="K89" s="77"/>
      <c r="L89" s="25"/>
      <c r="M89" s="183"/>
      <c r="N89" s="195"/>
    </row>
    <row r="90" spans="1:14" ht="45" customHeight="1">
      <c r="A90" s="196"/>
      <c r="B90" s="179"/>
      <c r="C90" s="179"/>
      <c r="D90" s="17" t="s">
        <v>28</v>
      </c>
      <c r="E90" s="195"/>
      <c r="F90" s="25">
        <f>28743.4+2860.1</f>
        <v>31603.5</v>
      </c>
      <c r="G90" s="77">
        <f>H90+I90+J90+K90+L90</f>
        <v>159782.217</v>
      </c>
      <c r="H90" s="94">
        <v>34746.917</v>
      </c>
      <c r="I90" s="77">
        <v>29161.1</v>
      </c>
      <c r="J90" s="77">
        <v>29161.1</v>
      </c>
      <c r="K90" s="77">
        <v>29161.1</v>
      </c>
      <c r="L90" s="25">
        <v>37552</v>
      </c>
      <c r="M90" s="183"/>
      <c r="N90" s="195"/>
    </row>
    <row r="91" spans="1:14" ht="49.5" customHeight="1">
      <c r="A91" s="196"/>
      <c r="B91" s="179"/>
      <c r="C91" s="179"/>
      <c r="D91" s="17" t="s">
        <v>29</v>
      </c>
      <c r="E91" s="195"/>
      <c r="F91" s="25"/>
      <c r="G91" s="77"/>
      <c r="H91" s="94"/>
      <c r="I91" s="77"/>
      <c r="J91" s="77"/>
      <c r="K91" s="77"/>
      <c r="L91" s="25"/>
      <c r="M91" s="183"/>
      <c r="N91" s="195"/>
    </row>
    <row r="92" spans="1:14" ht="36" customHeight="1">
      <c r="A92" s="196" t="s">
        <v>72</v>
      </c>
      <c r="B92" s="179" t="s">
        <v>73</v>
      </c>
      <c r="C92" s="179" t="s">
        <v>69</v>
      </c>
      <c r="D92" s="17" t="s">
        <v>34</v>
      </c>
      <c r="E92" s="195" t="s">
        <v>55</v>
      </c>
      <c r="F92" s="25">
        <f>F93+F94+F95</f>
        <v>39120.6</v>
      </c>
      <c r="G92" s="77">
        <f>H92+I92+J92+K92+L92</f>
        <v>369396.323</v>
      </c>
      <c r="H92" s="94">
        <f>H93+H94+H95</f>
        <v>64626.323000000004</v>
      </c>
      <c r="I92" s="77">
        <f>I93+I94+I95</f>
        <v>81995.5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183" t="s">
        <v>26</v>
      </c>
      <c r="N92" s="195" t="s">
        <v>230</v>
      </c>
    </row>
    <row r="93" spans="1:14" ht="73.5" customHeight="1">
      <c r="A93" s="196"/>
      <c r="B93" s="179"/>
      <c r="C93" s="179"/>
      <c r="D93" s="17" t="s">
        <v>27</v>
      </c>
      <c r="E93" s="195"/>
      <c r="F93" s="25"/>
      <c r="G93" s="77"/>
      <c r="H93" s="94"/>
      <c r="I93" s="77"/>
      <c r="J93" s="77"/>
      <c r="K93" s="77"/>
      <c r="L93" s="25"/>
      <c r="M93" s="183"/>
      <c r="N93" s="195"/>
    </row>
    <row r="94" spans="1:14" ht="45.75" customHeight="1">
      <c r="A94" s="196"/>
      <c r="B94" s="179"/>
      <c r="C94" s="179"/>
      <c r="D94" s="17" t="s">
        <v>28</v>
      </c>
      <c r="E94" s="195"/>
      <c r="F94" s="25">
        <f>30394.2+8726.4</f>
        <v>39120.6</v>
      </c>
      <c r="G94" s="77">
        <f>H94+I94+J94+K94+L94</f>
        <v>369396.323</v>
      </c>
      <c r="H94" s="94">
        <f>64677.203-50.88</f>
        <v>64626.323000000004</v>
      </c>
      <c r="I94" s="77">
        <v>81995.5</v>
      </c>
      <c r="J94" s="77">
        <v>81995.5</v>
      </c>
      <c r="K94" s="77">
        <v>81995.5</v>
      </c>
      <c r="L94" s="25">
        <v>58783.5</v>
      </c>
      <c r="M94" s="183"/>
      <c r="N94" s="195"/>
    </row>
    <row r="95" spans="1:14" ht="48.75" customHeight="1">
      <c r="A95" s="196"/>
      <c r="B95" s="179"/>
      <c r="C95" s="179"/>
      <c r="D95" s="17" t="s">
        <v>29</v>
      </c>
      <c r="E95" s="195"/>
      <c r="F95" s="25"/>
      <c r="G95" s="77"/>
      <c r="H95" s="94"/>
      <c r="I95" s="77"/>
      <c r="J95" s="77"/>
      <c r="K95" s="77"/>
      <c r="L95" s="25"/>
      <c r="M95" s="183"/>
      <c r="N95" s="195"/>
    </row>
    <row r="96" spans="1:14" ht="32.25" customHeight="1">
      <c r="A96" s="196" t="s">
        <v>74</v>
      </c>
      <c r="B96" s="179" t="s">
        <v>75</v>
      </c>
      <c r="C96" s="195" t="s">
        <v>76</v>
      </c>
      <c r="D96" s="17" t="s">
        <v>34</v>
      </c>
      <c r="E96" s="195" t="s">
        <v>77</v>
      </c>
      <c r="F96" s="18">
        <f aca="true" t="shared" si="18" ref="F96:L96">F97+F98+F99</f>
        <v>2000</v>
      </c>
      <c r="G96" s="18">
        <f t="shared" si="18"/>
        <v>0</v>
      </c>
      <c r="H96" s="94">
        <f t="shared" si="18"/>
        <v>0</v>
      </c>
      <c r="I96" s="76">
        <f t="shared" si="18"/>
        <v>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95" t="s">
        <v>26</v>
      </c>
      <c r="N96" s="195" t="s">
        <v>231</v>
      </c>
    </row>
    <row r="97" spans="1:14" ht="69.75" customHeight="1">
      <c r="A97" s="196"/>
      <c r="B97" s="179"/>
      <c r="C97" s="195"/>
      <c r="D97" s="17" t="s">
        <v>27</v>
      </c>
      <c r="E97" s="195"/>
      <c r="F97" s="25">
        <v>2000</v>
      </c>
      <c r="G97" s="25"/>
      <c r="H97" s="94"/>
      <c r="I97" s="77"/>
      <c r="J97" s="77"/>
      <c r="K97" s="77"/>
      <c r="L97" s="25"/>
      <c r="M97" s="195"/>
      <c r="N97" s="195"/>
    </row>
    <row r="98" spans="1:14" ht="46.5" customHeight="1">
      <c r="A98" s="196"/>
      <c r="B98" s="179"/>
      <c r="C98" s="195"/>
      <c r="D98" s="17" t="s">
        <v>28</v>
      </c>
      <c r="E98" s="195"/>
      <c r="F98" s="25"/>
      <c r="G98" s="25"/>
      <c r="H98" s="94"/>
      <c r="I98" s="77"/>
      <c r="J98" s="77"/>
      <c r="K98" s="77"/>
      <c r="L98" s="25"/>
      <c r="M98" s="195"/>
      <c r="N98" s="195"/>
    </row>
    <row r="99" spans="1:14" ht="49.5" customHeight="1">
      <c r="A99" s="196"/>
      <c r="B99" s="179"/>
      <c r="C99" s="195"/>
      <c r="D99" s="17" t="s">
        <v>29</v>
      </c>
      <c r="E99" s="195"/>
      <c r="F99" s="25"/>
      <c r="G99" s="77"/>
      <c r="H99" s="94"/>
      <c r="I99" s="77"/>
      <c r="J99" s="77"/>
      <c r="K99" s="77"/>
      <c r="L99" s="25"/>
      <c r="M99" s="195"/>
      <c r="N99" s="195"/>
    </row>
    <row r="100" spans="1:14" ht="45.75" customHeight="1">
      <c r="A100" s="196" t="s">
        <v>78</v>
      </c>
      <c r="B100" s="179" t="s">
        <v>79</v>
      </c>
      <c r="C100" s="179" t="s">
        <v>80</v>
      </c>
      <c r="D100" s="17" t="s">
        <v>34</v>
      </c>
      <c r="E100" s="195" t="s">
        <v>55</v>
      </c>
      <c r="F100" s="18">
        <f aca="true" t="shared" si="19" ref="F100:L100">F101+F102+F103</f>
        <v>222.4</v>
      </c>
      <c r="G100" s="76">
        <f t="shared" si="19"/>
        <v>822.46</v>
      </c>
      <c r="H100" s="94">
        <f t="shared" si="19"/>
        <v>55.56</v>
      </c>
      <c r="I100" s="76">
        <f t="shared" si="19"/>
        <v>222.3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95" t="s">
        <v>26</v>
      </c>
      <c r="N100" s="192" t="s">
        <v>231</v>
      </c>
    </row>
    <row r="101" spans="1:14" ht="68.25" customHeight="1">
      <c r="A101" s="196"/>
      <c r="B101" s="179"/>
      <c r="C101" s="179"/>
      <c r="D101" s="17" t="s">
        <v>27</v>
      </c>
      <c r="E101" s="195"/>
      <c r="F101" s="26"/>
      <c r="G101" s="79"/>
      <c r="H101" s="94"/>
      <c r="I101" s="79"/>
      <c r="J101" s="79"/>
      <c r="K101" s="79"/>
      <c r="L101" s="26"/>
      <c r="M101" s="195"/>
      <c r="N101" s="192"/>
    </row>
    <row r="102" spans="1:14" ht="52.5" customHeight="1">
      <c r="A102" s="196"/>
      <c r="B102" s="179"/>
      <c r="C102" s="179"/>
      <c r="D102" s="17" t="s">
        <v>28</v>
      </c>
      <c r="E102" s="195"/>
      <c r="F102" s="26">
        <v>222.4</v>
      </c>
      <c r="G102" s="79">
        <f>H102+I102+J102+K102+L102</f>
        <v>822.46</v>
      </c>
      <c r="H102" s="94">
        <f>100+122.24-166.68</f>
        <v>55.56</v>
      </c>
      <c r="I102" s="79">
        <v>222.3</v>
      </c>
      <c r="J102" s="79">
        <v>222.3</v>
      </c>
      <c r="K102" s="79">
        <v>222.3</v>
      </c>
      <c r="L102" s="26">
        <v>100</v>
      </c>
      <c r="M102" s="195"/>
      <c r="N102" s="192"/>
    </row>
    <row r="103" spans="1:14" ht="43.5" customHeight="1">
      <c r="A103" s="196"/>
      <c r="B103" s="179"/>
      <c r="C103" s="179"/>
      <c r="D103" s="17" t="s">
        <v>29</v>
      </c>
      <c r="E103" s="195"/>
      <c r="F103" s="26"/>
      <c r="G103" s="79"/>
      <c r="H103" s="94"/>
      <c r="I103" s="79"/>
      <c r="J103" s="79"/>
      <c r="K103" s="79"/>
      <c r="L103" s="26"/>
      <c r="M103" s="195"/>
      <c r="N103" s="192"/>
    </row>
    <row r="104" spans="1:14" ht="28.5" customHeight="1">
      <c r="A104" s="196" t="s">
        <v>81</v>
      </c>
      <c r="B104" s="179" t="s">
        <v>357</v>
      </c>
      <c r="C104" s="179" t="s">
        <v>76</v>
      </c>
      <c r="D104" s="17" t="s">
        <v>34</v>
      </c>
      <c r="E104" s="195" t="s">
        <v>55</v>
      </c>
      <c r="F104" s="26">
        <f aca="true" t="shared" si="20" ref="F104:L104">F105+F106+F107</f>
        <v>1500</v>
      </c>
      <c r="G104" s="79">
        <f t="shared" si="20"/>
        <v>28745.699999999997</v>
      </c>
      <c r="H104" s="94">
        <f t="shared" si="20"/>
        <v>3983</v>
      </c>
      <c r="I104" s="79">
        <f t="shared" si="20"/>
        <v>5940.9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95" t="s">
        <v>26</v>
      </c>
      <c r="N104" s="192" t="s">
        <v>232</v>
      </c>
    </row>
    <row r="105" spans="1:14" ht="71.25" customHeight="1">
      <c r="A105" s="196"/>
      <c r="B105" s="179"/>
      <c r="C105" s="179"/>
      <c r="D105" s="17" t="s">
        <v>27</v>
      </c>
      <c r="E105" s="195"/>
      <c r="F105" s="26">
        <v>1500</v>
      </c>
      <c r="G105" s="79">
        <f>H105+I105+J105+K105+L105</f>
        <v>3983</v>
      </c>
      <c r="H105" s="94">
        <f>1350+1200+800+633</f>
        <v>3983</v>
      </c>
      <c r="I105" s="79"/>
      <c r="J105" s="79"/>
      <c r="K105" s="79"/>
      <c r="L105" s="26"/>
      <c r="M105" s="195"/>
      <c r="N105" s="192"/>
    </row>
    <row r="106" spans="1:14" ht="46.5" customHeight="1">
      <c r="A106" s="196"/>
      <c r="B106" s="179"/>
      <c r="C106" s="179"/>
      <c r="D106" s="17" t="s">
        <v>82</v>
      </c>
      <c r="E106" s="195"/>
      <c r="F106" s="26"/>
      <c r="G106" s="79">
        <f>H106+I106+J106+K106+L106</f>
        <v>24762.699999999997</v>
      </c>
      <c r="H106" s="94">
        <v>0</v>
      </c>
      <c r="I106" s="79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95"/>
      <c r="N106" s="192"/>
    </row>
    <row r="107" spans="1:14" ht="45.75" customHeight="1">
      <c r="A107" s="196"/>
      <c r="B107" s="179"/>
      <c r="C107" s="179"/>
      <c r="D107" s="17" t="s">
        <v>29</v>
      </c>
      <c r="E107" s="195"/>
      <c r="F107" s="26"/>
      <c r="G107" s="79"/>
      <c r="H107" s="94"/>
      <c r="I107" s="79"/>
      <c r="J107" s="79"/>
      <c r="K107" s="79"/>
      <c r="L107" s="26"/>
      <c r="M107" s="195"/>
      <c r="N107" s="192"/>
    </row>
    <row r="108" spans="1:14" ht="28.5" customHeight="1">
      <c r="A108" s="196" t="s">
        <v>329</v>
      </c>
      <c r="B108" s="179" t="s">
        <v>343</v>
      </c>
      <c r="C108" s="179" t="s">
        <v>330</v>
      </c>
      <c r="D108" s="17" t="s">
        <v>34</v>
      </c>
      <c r="E108" s="195" t="s">
        <v>55</v>
      </c>
      <c r="F108" s="26">
        <f aca="true" t="shared" si="21" ref="F108:L108">F109+F110+F111</f>
        <v>0</v>
      </c>
      <c r="G108" s="79">
        <f t="shared" si="21"/>
        <v>200</v>
      </c>
      <c r="H108" s="94">
        <f t="shared" si="21"/>
        <v>200</v>
      </c>
      <c r="I108" s="79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95" t="s">
        <v>26</v>
      </c>
      <c r="N108" s="192" t="s">
        <v>359</v>
      </c>
    </row>
    <row r="109" spans="1:14" ht="71.25" customHeight="1">
      <c r="A109" s="196"/>
      <c r="B109" s="179"/>
      <c r="C109" s="179"/>
      <c r="D109" s="17" t="s">
        <v>27</v>
      </c>
      <c r="E109" s="195"/>
      <c r="F109" s="26"/>
      <c r="G109" s="79">
        <f>H109+I109+J109+K109+L109</f>
        <v>0</v>
      </c>
      <c r="H109" s="94"/>
      <c r="I109" s="79"/>
      <c r="J109" s="79"/>
      <c r="K109" s="79"/>
      <c r="L109" s="26"/>
      <c r="M109" s="195"/>
      <c r="N109" s="192"/>
    </row>
    <row r="110" spans="1:14" ht="46.5" customHeight="1">
      <c r="A110" s="196"/>
      <c r="B110" s="179"/>
      <c r="C110" s="179"/>
      <c r="D110" s="17" t="s">
        <v>82</v>
      </c>
      <c r="E110" s="195"/>
      <c r="F110" s="26"/>
      <c r="G110" s="79">
        <f>H110+I110+J110+K110+L110</f>
        <v>200</v>
      </c>
      <c r="H110" s="94">
        <f>100+100</f>
        <v>200</v>
      </c>
      <c r="I110" s="79"/>
      <c r="J110" s="79"/>
      <c r="K110" s="79"/>
      <c r="L110" s="26"/>
      <c r="M110" s="195"/>
      <c r="N110" s="192"/>
    </row>
    <row r="111" spans="1:14" ht="45.75" customHeight="1">
      <c r="A111" s="196"/>
      <c r="B111" s="179"/>
      <c r="C111" s="179"/>
      <c r="D111" s="17" t="s">
        <v>29</v>
      </c>
      <c r="E111" s="195"/>
      <c r="F111" s="26"/>
      <c r="G111" s="79"/>
      <c r="H111" s="94"/>
      <c r="I111" s="79"/>
      <c r="J111" s="79"/>
      <c r="K111" s="79"/>
      <c r="L111" s="26"/>
      <c r="M111" s="195"/>
      <c r="N111" s="192"/>
    </row>
    <row r="112" spans="1:14" ht="45.75" customHeight="1">
      <c r="A112" s="196" t="s">
        <v>331</v>
      </c>
      <c r="B112" s="179" t="s">
        <v>332</v>
      </c>
      <c r="C112" s="179" t="s">
        <v>76</v>
      </c>
      <c r="D112" s="17" t="s">
        <v>34</v>
      </c>
      <c r="E112" s="195" t="s">
        <v>55</v>
      </c>
      <c r="F112" s="18"/>
      <c r="G112" s="138">
        <f aca="true" t="shared" si="22" ref="G112:G119">H112+I112+J112+K112+L112</f>
        <v>500</v>
      </c>
      <c r="H112" s="94">
        <f>H113+H114+H115</f>
        <v>500</v>
      </c>
      <c r="I112" s="76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95" t="s">
        <v>26</v>
      </c>
      <c r="N112" s="192" t="s">
        <v>231</v>
      </c>
    </row>
    <row r="113" spans="1:14" ht="68.25" customHeight="1">
      <c r="A113" s="196"/>
      <c r="B113" s="179"/>
      <c r="C113" s="179"/>
      <c r="D113" s="17" t="s">
        <v>27</v>
      </c>
      <c r="E113" s="195"/>
      <c r="F113" s="26"/>
      <c r="G113" s="138">
        <f t="shared" si="22"/>
        <v>500</v>
      </c>
      <c r="H113" s="94">
        <v>500</v>
      </c>
      <c r="I113" s="79"/>
      <c r="J113" s="79"/>
      <c r="K113" s="79"/>
      <c r="L113" s="26"/>
      <c r="M113" s="195"/>
      <c r="N113" s="192"/>
    </row>
    <row r="114" spans="1:14" ht="52.5" customHeight="1">
      <c r="A114" s="196"/>
      <c r="B114" s="179"/>
      <c r="C114" s="179"/>
      <c r="D114" s="17" t="s">
        <v>28</v>
      </c>
      <c r="E114" s="195"/>
      <c r="F114" s="26"/>
      <c r="G114" s="138">
        <f t="shared" si="22"/>
        <v>0</v>
      </c>
      <c r="H114" s="94"/>
      <c r="I114" s="79"/>
      <c r="J114" s="79"/>
      <c r="K114" s="79"/>
      <c r="L114" s="26"/>
      <c r="M114" s="195"/>
      <c r="N114" s="192"/>
    </row>
    <row r="115" spans="1:14" ht="43.5" customHeight="1">
      <c r="A115" s="196"/>
      <c r="B115" s="179"/>
      <c r="C115" s="179"/>
      <c r="D115" s="17" t="s">
        <v>29</v>
      </c>
      <c r="E115" s="195"/>
      <c r="F115" s="26"/>
      <c r="G115" s="138">
        <f t="shared" si="22"/>
        <v>0</v>
      </c>
      <c r="H115" s="94"/>
      <c r="I115" s="79"/>
      <c r="J115" s="79"/>
      <c r="K115" s="79"/>
      <c r="L115" s="26"/>
      <c r="M115" s="195"/>
      <c r="N115" s="192"/>
    </row>
    <row r="116" spans="1:14" ht="45.75" customHeight="1">
      <c r="A116" s="196" t="s">
        <v>333</v>
      </c>
      <c r="B116" s="179" t="s">
        <v>334</v>
      </c>
      <c r="C116" s="195" t="s">
        <v>76</v>
      </c>
      <c r="D116" s="17" t="s">
        <v>34</v>
      </c>
      <c r="E116" s="195" t="s">
        <v>55</v>
      </c>
      <c r="F116" s="18"/>
      <c r="G116" s="138">
        <f t="shared" si="22"/>
        <v>1048.517</v>
      </c>
      <c r="H116" s="94">
        <f>H117+H118+H119</f>
        <v>1048.517</v>
      </c>
      <c r="I116" s="76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95" t="s">
        <v>26</v>
      </c>
      <c r="N116" s="192" t="s">
        <v>335</v>
      </c>
    </row>
    <row r="117" spans="1:14" ht="68.25" customHeight="1">
      <c r="A117" s="196"/>
      <c r="B117" s="179"/>
      <c r="C117" s="195"/>
      <c r="D117" s="17" t="s">
        <v>27</v>
      </c>
      <c r="E117" s="195"/>
      <c r="F117" s="26"/>
      <c r="G117" s="138">
        <f t="shared" si="22"/>
        <v>0</v>
      </c>
      <c r="H117" s="94"/>
      <c r="I117" s="79"/>
      <c r="J117" s="79"/>
      <c r="K117" s="79"/>
      <c r="L117" s="26"/>
      <c r="M117" s="195"/>
      <c r="N117" s="192"/>
    </row>
    <row r="118" spans="1:14" ht="52.5" customHeight="1">
      <c r="A118" s="196"/>
      <c r="B118" s="179"/>
      <c r="C118" s="195"/>
      <c r="D118" s="17" t="s">
        <v>28</v>
      </c>
      <c r="E118" s="195"/>
      <c r="F118" s="26"/>
      <c r="G118" s="138">
        <f t="shared" si="22"/>
        <v>1048.517</v>
      </c>
      <c r="H118" s="94">
        <v>1048.517</v>
      </c>
      <c r="I118" s="79"/>
      <c r="J118" s="79"/>
      <c r="K118" s="79"/>
      <c r="L118" s="26"/>
      <c r="M118" s="195"/>
      <c r="N118" s="192"/>
    </row>
    <row r="119" spans="1:14" ht="43.5" customHeight="1">
      <c r="A119" s="196"/>
      <c r="B119" s="179"/>
      <c r="C119" s="195"/>
      <c r="D119" s="17" t="s">
        <v>29</v>
      </c>
      <c r="E119" s="195"/>
      <c r="F119" s="26"/>
      <c r="G119" s="138">
        <f t="shared" si="22"/>
        <v>0</v>
      </c>
      <c r="H119" s="94"/>
      <c r="I119" s="79"/>
      <c r="J119" s="79"/>
      <c r="K119" s="79"/>
      <c r="L119" s="26"/>
      <c r="M119" s="195"/>
      <c r="N119" s="192"/>
    </row>
    <row r="120" spans="1:14" ht="72.75" customHeight="1">
      <c r="A120" s="196" t="s">
        <v>340</v>
      </c>
      <c r="B120" s="179" t="s">
        <v>341</v>
      </c>
      <c r="C120" s="195" t="s">
        <v>105</v>
      </c>
      <c r="D120" s="17" t="s">
        <v>34</v>
      </c>
      <c r="E120" s="195" t="s">
        <v>55</v>
      </c>
      <c r="F120" s="18"/>
      <c r="G120" s="138">
        <f aca="true" t="shared" si="23" ref="G120:G127">H120+I120+J120+K120+L120</f>
        <v>3073.9</v>
      </c>
      <c r="H120" s="94">
        <f>H121+H122+H123</f>
        <v>3073.9</v>
      </c>
      <c r="I120" s="76">
        <f>I121+I122+I123</f>
        <v>0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95" t="s">
        <v>26</v>
      </c>
      <c r="N120" s="192" t="s">
        <v>364</v>
      </c>
    </row>
    <row r="121" spans="1:14" ht="72.75" customHeight="1">
      <c r="A121" s="196"/>
      <c r="B121" s="179"/>
      <c r="C121" s="195"/>
      <c r="D121" s="17" t="s">
        <v>27</v>
      </c>
      <c r="E121" s="195"/>
      <c r="F121" s="26"/>
      <c r="G121" s="138">
        <f t="shared" si="23"/>
        <v>0</v>
      </c>
      <c r="H121" s="94"/>
      <c r="I121" s="77"/>
      <c r="J121" s="79"/>
      <c r="K121" s="79"/>
      <c r="L121" s="26"/>
      <c r="M121" s="195"/>
      <c r="N121" s="192"/>
    </row>
    <row r="122" spans="1:14" ht="72.75" customHeight="1">
      <c r="A122" s="196"/>
      <c r="B122" s="179"/>
      <c r="C122" s="195"/>
      <c r="D122" s="17" t="s">
        <v>28</v>
      </c>
      <c r="E122" s="195"/>
      <c r="F122" s="26"/>
      <c r="G122" s="138">
        <f t="shared" si="23"/>
        <v>3073.9</v>
      </c>
      <c r="H122" s="94">
        <f>1644.8+1429+0.1</f>
        <v>3073.9</v>
      </c>
      <c r="I122" s="77"/>
      <c r="J122" s="79"/>
      <c r="K122" s="79"/>
      <c r="L122" s="26"/>
      <c r="M122" s="195"/>
      <c r="N122" s="192"/>
    </row>
    <row r="123" spans="1:14" ht="59.25" customHeight="1">
      <c r="A123" s="196"/>
      <c r="B123" s="179"/>
      <c r="C123" s="195"/>
      <c r="D123" s="17" t="s">
        <v>29</v>
      </c>
      <c r="E123" s="195"/>
      <c r="F123" s="26"/>
      <c r="G123" s="138">
        <f t="shared" si="23"/>
        <v>0</v>
      </c>
      <c r="H123" s="94"/>
      <c r="I123" s="77"/>
      <c r="J123" s="79"/>
      <c r="K123" s="79"/>
      <c r="L123" s="26"/>
      <c r="M123" s="195"/>
      <c r="N123" s="192"/>
    </row>
    <row r="124" spans="1:14" ht="72.75" customHeight="1">
      <c r="A124" s="196" t="s">
        <v>360</v>
      </c>
      <c r="B124" s="179" t="s">
        <v>361</v>
      </c>
      <c r="C124" s="179" t="s">
        <v>362</v>
      </c>
      <c r="D124" s="17" t="s">
        <v>34</v>
      </c>
      <c r="E124" s="195" t="s">
        <v>55</v>
      </c>
      <c r="F124" s="18"/>
      <c r="G124" s="138">
        <f t="shared" si="23"/>
        <v>61</v>
      </c>
      <c r="H124" s="94">
        <f>H125+H126+H127</f>
        <v>61</v>
      </c>
      <c r="I124" s="76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95" t="s">
        <v>26</v>
      </c>
      <c r="N124" s="192" t="s">
        <v>363</v>
      </c>
    </row>
    <row r="125" spans="1:14" ht="72.75" customHeight="1">
      <c r="A125" s="196"/>
      <c r="B125" s="179"/>
      <c r="C125" s="179"/>
      <c r="D125" s="17" t="s">
        <v>27</v>
      </c>
      <c r="E125" s="195"/>
      <c r="F125" s="26"/>
      <c r="G125" s="138">
        <f t="shared" si="23"/>
        <v>0</v>
      </c>
      <c r="H125" s="94"/>
      <c r="I125" s="77"/>
      <c r="J125" s="79"/>
      <c r="K125" s="79"/>
      <c r="L125" s="26"/>
      <c r="M125" s="195"/>
      <c r="N125" s="192"/>
    </row>
    <row r="126" spans="1:14" ht="72.75" customHeight="1">
      <c r="A126" s="196"/>
      <c r="B126" s="179"/>
      <c r="C126" s="179"/>
      <c r="D126" s="17" t="s">
        <v>28</v>
      </c>
      <c r="E126" s="195"/>
      <c r="F126" s="26"/>
      <c r="G126" s="138">
        <f t="shared" si="23"/>
        <v>61</v>
      </c>
      <c r="H126" s="94">
        <v>61</v>
      </c>
      <c r="I126" s="77"/>
      <c r="J126" s="79"/>
      <c r="K126" s="79"/>
      <c r="L126" s="26"/>
      <c r="M126" s="195"/>
      <c r="N126" s="192"/>
    </row>
    <row r="127" spans="1:14" ht="59.25" customHeight="1">
      <c r="A127" s="196"/>
      <c r="B127" s="179"/>
      <c r="C127" s="179"/>
      <c r="D127" s="17" t="s">
        <v>29</v>
      </c>
      <c r="E127" s="195"/>
      <c r="F127" s="26"/>
      <c r="G127" s="138">
        <f t="shared" si="23"/>
        <v>0</v>
      </c>
      <c r="H127" s="94"/>
      <c r="I127" s="77"/>
      <c r="J127" s="79"/>
      <c r="K127" s="79"/>
      <c r="L127" s="26"/>
      <c r="M127" s="195"/>
      <c r="N127" s="192"/>
    </row>
    <row r="128" spans="1:14" ht="72.75" customHeight="1">
      <c r="A128" s="196" t="s">
        <v>365</v>
      </c>
      <c r="B128" s="179" t="s">
        <v>366</v>
      </c>
      <c r="C128" s="179" t="s">
        <v>362</v>
      </c>
      <c r="D128" s="17" t="s">
        <v>34</v>
      </c>
      <c r="E128" s="195" t="s">
        <v>55</v>
      </c>
      <c r="F128" s="18"/>
      <c r="G128" s="138">
        <f>H128+I128+J128+K128+L128</f>
        <v>2000</v>
      </c>
      <c r="H128" s="94">
        <f>H129+H130+H131</f>
        <v>2000</v>
      </c>
      <c r="I128" s="76">
        <f>I129+I130+I131</f>
        <v>0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95" t="s">
        <v>26</v>
      </c>
      <c r="N128" s="192" t="s">
        <v>364</v>
      </c>
    </row>
    <row r="129" spans="1:14" ht="72.75" customHeight="1">
      <c r="A129" s="196"/>
      <c r="B129" s="179"/>
      <c r="C129" s="179"/>
      <c r="D129" s="17" t="s">
        <v>27</v>
      </c>
      <c r="E129" s="195"/>
      <c r="F129" s="26"/>
      <c r="G129" s="138">
        <f>H129+I129+J129+K129+L129</f>
        <v>0</v>
      </c>
      <c r="H129" s="94"/>
      <c r="I129" s="77"/>
      <c r="J129" s="79"/>
      <c r="K129" s="79"/>
      <c r="L129" s="26"/>
      <c r="M129" s="195"/>
      <c r="N129" s="192"/>
    </row>
    <row r="130" spans="1:14" ht="72.75" customHeight="1">
      <c r="A130" s="196"/>
      <c r="B130" s="179"/>
      <c r="C130" s="179"/>
      <c r="D130" s="17" t="s">
        <v>28</v>
      </c>
      <c r="E130" s="195"/>
      <c r="F130" s="26"/>
      <c r="G130" s="138">
        <f>H130+I130+J130+K130+L130</f>
        <v>2000</v>
      </c>
      <c r="H130" s="94">
        <v>2000</v>
      </c>
      <c r="I130" s="77"/>
      <c r="J130" s="79"/>
      <c r="K130" s="79"/>
      <c r="L130" s="26"/>
      <c r="M130" s="195"/>
      <c r="N130" s="192"/>
    </row>
    <row r="131" spans="1:14" ht="59.25" customHeight="1">
      <c r="A131" s="196"/>
      <c r="B131" s="179"/>
      <c r="C131" s="179"/>
      <c r="D131" s="17" t="s">
        <v>29</v>
      </c>
      <c r="E131" s="195"/>
      <c r="F131" s="26"/>
      <c r="G131" s="138">
        <f>H131+I131+J131+K131+L131</f>
        <v>0</v>
      </c>
      <c r="H131" s="94"/>
      <c r="I131" s="77"/>
      <c r="J131" s="79"/>
      <c r="K131" s="79"/>
      <c r="L131" s="26"/>
      <c r="M131" s="195"/>
      <c r="N131" s="192"/>
    </row>
    <row r="132" spans="1:14" ht="32.25" customHeight="1">
      <c r="A132" s="193">
        <v>4</v>
      </c>
      <c r="B132" s="194" t="s">
        <v>278</v>
      </c>
      <c r="C132" s="195" t="s">
        <v>76</v>
      </c>
      <c r="D132" s="17" t="s">
        <v>34</v>
      </c>
      <c r="E132" s="195" t="s">
        <v>55</v>
      </c>
      <c r="F132" s="18">
        <f aca="true" t="shared" si="24" ref="F132:L132">F133+F134+F135</f>
        <v>2620</v>
      </c>
      <c r="G132" s="76">
        <f t="shared" si="24"/>
        <v>13842.3</v>
      </c>
      <c r="H132" s="94">
        <f t="shared" si="24"/>
        <v>2092.3</v>
      </c>
      <c r="I132" s="76">
        <f t="shared" si="24"/>
        <v>2930</v>
      </c>
      <c r="J132" s="76">
        <f>J133+J134+J135</f>
        <v>2930</v>
      </c>
      <c r="K132" s="76">
        <f>K133+K134+K135</f>
        <v>2930</v>
      </c>
      <c r="L132" s="18">
        <f t="shared" si="24"/>
        <v>2960</v>
      </c>
      <c r="M132" s="195" t="s">
        <v>26</v>
      </c>
      <c r="N132" s="195" t="s">
        <v>233</v>
      </c>
    </row>
    <row r="133" spans="1:14" ht="72" customHeight="1">
      <c r="A133" s="193"/>
      <c r="B133" s="194"/>
      <c r="C133" s="195"/>
      <c r="D133" s="17" t="s">
        <v>27</v>
      </c>
      <c r="E133" s="195"/>
      <c r="F133" s="27"/>
      <c r="G133" s="78"/>
      <c r="H133" s="94"/>
      <c r="I133" s="76"/>
      <c r="J133" s="78"/>
      <c r="K133" s="78"/>
      <c r="L133" s="27"/>
      <c r="M133" s="195"/>
      <c r="N133" s="195"/>
    </row>
    <row r="134" spans="1:14" ht="54.75" customHeight="1">
      <c r="A134" s="193"/>
      <c r="B134" s="194"/>
      <c r="C134" s="195"/>
      <c r="D134" s="17" t="s">
        <v>28</v>
      </c>
      <c r="E134" s="195"/>
      <c r="F134" s="27">
        <v>2620</v>
      </c>
      <c r="G134" s="78">
        <f>H134+I134+J134+K134+L134</f>
        <v>13842.3</v>
      </c>
      <c r="H134" s="94">
        <v>2092.3</v>
      </c>
      <c r="I134" s="76">
        <f>955.75+1974.25</f>
        <v>2930</v>
      </c>
      <c r="J134" s="78">
        <f>955.75+1974.25</f>
        <v>2930</v>
      </c>
      <c r="K134" s="78">
        <f>955.75+1974.25</f>
        <v>2930</v>
      </c>
      <c r="L134" s="27">
        <v>2960</v>
      </c>
      <c r="M134" s="195"/>
      <c r="N134" s="195"/>
    </row>
    <row r="135" spans="1:14" ht="48.75" customHeight="1">
      <c r="A135" s="193"/>
      <c r="B135" s="194"/>
      <c r="C135" s="195"/>
      <c r="D135" s="17" t="s">
        <v>29</v>
      </c>
      <c r="E135" s="195"/>
      <c r="F135" s="26"/>
      <c r="G135" s="79"/>
      <c r="H135" s="94"/>
      <c r="I135" s="77"/>
      <c r="J135" s="79"/>
      <c r="K135" s="79"/>
      <c r="L135" s="26"/>
      <c r="M135" s="195"/>
      <c r="N135" s="195"/>
    </row>
    <row r="136" spans="1:14" ht="28.5" customHeight="1">
      <c r="A136" s="193" t="s">
        <v>83</v>
      </c>
      <c r="B136" s="194" t="s">
        <v>84</v>
      </c>
      <c r="C136" s="195" t="s">
        <v>76</v>
      </c>
      <c r="D136" s="17" t="s">
        <v>34</v>
      </c>
      <c r="E136" s="195"/>
      <c r="F136" s="147"/>
      <c r="G136" s="138">
        <f aca="true" t="shared" si="25" ref="G136:L136">G137+G138+G139</f>
        <v>250</v>
      </c>
      <c r="H136" s="94">
        <f t="shared" si="25"/>
        <v>50</v>
      </c>
      <c r="I136" s="83">
        <f t="shared" si="25"/>
        <v>50</v>
      </c>
      <c r="J136" s="138">
        <f>J137+J138+J139</f>
        <v>50</v>
      </c>
      <c r="K136" s="138">
        <f>K137+K138+K139</f>
        <v>50</v>
      </c>
      <c r="L136" s="147">
        <f t="shared" si="25"/>
        <v>50</v>
      </c>
      <c r="M136" s="195" t="s">
        <v>26</v>
      </c>
      <c r="N136" s="195" t="s">
        <v>234</v>
      </c>
    </row>
    <row r="137" spans="1:14" ht="69.75" customHeight="1">
      <c r="A137" s="193"/>
      <c r="B137" s="194"/>
      <c r="C137" s="195"/>
      <c r="D137" s="17" t="s">
        <v>27</v>
      </c>
      <c r="E137" s="195"/>
      <c r="F137" s="147"/>
      <c r="G137" s="138"/>
      <c r="H137" s="94"/>
      <c r="I137" s="83"/>
      <c r="J137" s="138"/>
      <c r="K137" s="138"/>
      <c r="L137" s="147"/>
      <c r="M137" s="195"/>
      <c r="N137" s="195"/>
    </row>
    <row r="138" spans="1:14" ht="59.25" customHeight="1">
      <c r="A138" s="193"/>
      <c r="B138" s="194"/>
      <c r="C138" s="195"/>
      <c r="D138" s="17" t="s">
        <v>82</v>
      </c>
      <c r="E138" s="195"/>
      <c r="F138" s="147"/>
      <c r="G138" s="138">
        <f>H138+I138+J138+K138+L138</f>
        <v>250</v>
      </c>
      <c r="H138" s="94">
        <v>50</v>
      </c>
      <c r="I138" s="83">
        <v>50</v>
      </c>
      <c r="J138" s="138">
        <v>50</v>
      </c>
      <c r="K138" s="138">
        <v>50</v>
      </c>
      <c r="L138" s="147">
        <v>50</v>
      </c>
      <c r="M138" s="195"/>
      <c r="N138" s="195"/>
    </row>
    <row r="139" spans="1:15" ht="50.25" customHeight="1">
      <c r="A139" s="193"/>
      <c r="B139" s="194"/>
      <c r="C139" s="195"/>
      <c r="D139" s="17" t="s">
        <v>29</v>
      </c>
      <c r="E139" s="195"/>
      <c r="F139" s="26"/>
      <c r="G139" s="79"/>
      <c r="H139" s="94"/>
      <c r="I139" s="77"/>
      <c r="J139" s="79"/>
      <c r="K139" s="79"/>
      <c r="L139" s="26"/>
      <c r="M139" s="195"/>
      <c r="N139" s="195"/>
      <c r="O139" s="141"/>
    </row>
    <row r="140" spans="1:15" s="3" customFormat="1" ht="27.75" customHeight="1">
      <c r="A140" s="197" t="s">
        <v>85</v>
      </c>
      <c r="B140" s="197"/>
      <c r="C140" s="197"/>
      <c r="D140" s="28" t="s">
        <v>34</v>
      </c>
      <c r="E140" s="193"/>
      <c r="F140" s="22">
        <f aca="true" t="shared" si="26" ref="F140:L140">F141+F143+F144+F142</f>
        <v>463893.9</v>
      </c>
      <c r="G140" s="22">
        <f t="shared" si="26"/>
        <v>2974334.4</v>
      </c>
      <c r="H140" s="96">
        <f>H141+H143+H144+H142</f>
        <v>673557.1</v>
      </c>
      <c r="I140" s="121">
        <f t="shared" si="26"/>
        <v>689824.6000000001</v>
      </c>
      <c r="J140" s="84">
        <f t="shared" si="26"/>
        <v>689900.6000000001</v>
      </c>
      <c r="K140" s="84">
        <f t="shared" si="26"/>
        <v>689900.6000000001</v>
      </c>
      <c r="L140" s="84">
        <f t="shared" si="26"/>
        <v>231151.5</v>
      </c>
      <c r="M140" s="29"/>
      <c r="N140" s="29"/>
      <c r="O140" s="142">
        <v>664794.5</v>
      </c>
    </row>
    <row r="141" spans="1:15" s="3" customFormat="1" ht="93" customHeight="1">
      <c r="A141" s="197"/>
      <c r="B141" s="197"/>
      <c r="C141" s="197"/>
      <c r="D141" s="28" t="s">
        <v>27</v>
      </c>
      <c r="E141" s="193"/>
      <c r="F141" s="22">
        <f>F10+F53+F69+F133+F137</f>
        <v>343921.3</v>
      </c>
      <c r="G141" s="22">
        <f>H141+I141+J141+K141+L141</f>
        <v>1701021</v>
      </c>
      <c r="H141" s="96">
        <f>H10+H53+H69+H133+H137</f>
        <v>405672</v>
      </c>
      <c r="I141" s="121">
        <f>I10+I53+I69+I133</f>
        <v>431783</v>
      </c>
      <c r="J141" s="84">
        <f>J10+J53+J69+J133</f>
        <v>431783</v>
      </c>
      <c r="K141" s="84">
        <f>K10+K53+K69+K133</f>
        <v>431783</v>
      </c>
      <c r="L141" s="84">
        <f>L10+L53+L69+L133</f>
        <v>0</v>
      </c>
      <c r="M141" s="30"/>
      <c r="N141" s="198"/>
      <c r="O141" s="142">
        <v>394874</v>
      </c>
    </row>
    <row r="142" spans="1:15" s="3" customFormat="1" ht="75.75" customHeight="1">
      <c r="A142" s="197"/>
      <c r="B142" s="197"/>
      <c r="C142" s="197"/>
      <c r="D142" s="28" t="s">
        <v>309</v>
      </c>
      <c r="E142" s="193"/>
      <c r="F142" s="22"/>
      <c r="G142" s="22">
        <f>H142+I142+J142+K142+L142</f>
        <v>178223.3</v>
      </c>
      <c r="H142" s="96">
        <f>H11</f>
        <v>41735.4</v>
      </c>
      <c r="I142" s="121">
        <f>I11</f>
        <v>45445.3</v>
      </c>
      <c r="J142" s="84">
        <f>J11</f>
        <v>45521.3</v>
      </c>
      <c r="K142" s="84">
        <f>K11</f>
        <v>45521.3</v>
      </c>
      <c r="L142" s="84">
        <f>L11</f>
        <v>0</v>
      </c>
      <c r="M142" s="30"/>
      <c r="N142" s="198"/>
      <c r="O142" s="142">
        <v>41735.4</v>
      </c>
    </row>
    <row r="143" spans="1:15" s="3" customFormat="1" ht="76.5" customHeight="1">
      <c r="A143" s="197"/>
      <c r="B143" s="197"/>
      <c r="C143" s="197"/>
      <c r="D143" s="28" t="s">
        <v>82</v>
      </c>
      <c r="E143" s="193"/>
      <c r="F143" s="22">
        <f>F12+F54+F70+F134+F138</f>
        <v>119972.6</v>
      </c>
      <c r="G143" s="22">
        <f>H143+I143+J143+K143+L143</f>
        <v>1095090.1</v>
      </c>
      <c r="H143" s="96">
        <f>H12+H54+H70+H134+H138-0.02</f>
        <v>226149.69999999998</v>
      </c>
      <c r="I143" s="121">
        <f>I12+I54+I70+I134+I138</f>
        <v>212596.3</v>
      </c>
      <c r="J143" s="84">
        <f>J12+J54+J70+J134+J138</f>
        <v>212596.3</v>
      </c>
      <c r="K143" s="84">
        <f>K12+K54+K70+K134+K138</f>
        <v>212596.3</v>
      </c>
      <c r="L143" s="84">
        <f>L12+L54+L70+L134+L138</f>
        <v>231151.5</v>
      </c>
      <c r="M143" s="30"/>
      <c r="N143" s="198"/>
      <c r="O143" s="142">
        <f>O140-O141-O142</f>
        <v>228185.1</v>
      </c>
    </row>
    <row r="144" spans="1:15" s="3" customFormat="1" ht="50.25" customHeight="1">
      <c r="A144" s="197"/>
      <c r="B144" s="197"/>
      <c r="C144" s="197"/>
      <c r="D144" s="28" t="s">
        <v>86</v>
      </c>
      <c r="E144" s="193"/>
      <c r="F144" s="22">
        <f aca="true" t="shared" si="27" ref="F144:L144">F13+F55+F71+F135</f>
        <v>0</v>
      </c>
      <c r="G144" s="22">
        <f t="shared" si="27"/>
        <v>0</v>
      </c>
      <c r="H144" s="96">
        <f t="shared" si="27"/>
        <v>0</v>
      </c>
      <c r="I144" s="121">
        <f t="shared" si="27"/>
        <v>0</v>
      </c>
      <c r="J144" s="84">
        <f t="shared" si="27"/>
        <v>0</v>
      </c>
      <c r="K144" s="84">
        <f t="shared" si="27"/>
        <v>0</v>
      </c>
      <c r="L144" s="84">
        <f t="shared" si="27"/>
        <v>0</v>
      </c>
      <c r="M144" s="30"/>
      <c r="N144" s="198"/>
      <c r="O144" s="142"/>
    </row>
    <row r="145" spans="1:14" ht="69" customHeight="1" hidden="1">
      <c r="A145" s="31"/>
      <c r="B145" s="32"/>
      <c r="C145" s="32"/>
      <c r="D145" s="33"/>
      <c r="E145" s="33"/>
      <c r="F145" s="33"/>
      <c r="G145" s="33"/>
      <c r="H145" s="127"/>
      <c r="I145" s="122"/>
      <c r="J145" s="33"/>
      <c r="K145" s="33"/>
      <c r="L145" s="33"/>
      <c r="M145" s="33"/>
      <c r="N145" s="33"/>
    </row>
    <row r="146" spans="1:14" ht="83.25" customHeight="1" hidden="1">
      <c r="A146" s="31"/>
      <c r="B146" s="32"/>
      <c r="C146" s="32"/>
      <c r="D146" s="33"/>
      <c r="E146" s="33"/>
      <c r="F146" s="33"/>
      <c r="G146" s="33"/>
      <c r="H146" s="127"/>
      <c r="I146" s="122"/>
      <c r="J146" s="33"/>
      <c r="K146" s="33"/>
      <c r="L146" s="33"/>
      <c r="M146" s="33"/>
      <c r="N146" s="33"/>
    </row>
    <row r="147" spans="1:14" ht="23.25" customHeight="1">
      <c r="A147" s="199" t="s">
        <v>2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</row>
    <row r="148" spans="1:14" ht="30.75" customHeight="1">
      <c r="A148" s="199" t="s">
        <v>87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</row>
    <row r="149" spans="1:14" ht="0.75" customHeight="1">
      <c r="A149" s="33"/>
      <c r="B149" s="32"/>
      <c r="C149" s="32"/>
      <c r="D149" s="33"/>
      <c r="E149" s="33"/>
      <c r="F149" s="33"/>
      <c r="G149" s="33"/>
      <c r="H149" s="127"/>
      <c r="I149" s="122"/>
      <c r="J149" s="33"/>
      <c r="K149" s="33"/>
      <c r="L149" s="33"/>
      <c r="M149" s="33"/>
      <c r="N149" s="33"/>
    </row>
    <row r="150" spans="1:14" ht="11.25" customHeight="1">
      <c r="A150" s="31"/>
      <c r="B150" s="32"/>
      <c r="C150" s="32"/>
      <c r="D150" s="33"/>
      <c r="E150" s="33"/>
      <c r="F150" s="33"/>
      <c r="G150" s="33"/>
      <c r="H150" s="127"/>
      <c r="I150" s="122"/>
      <c r="J150" s="33"/>
      <c r="K150" s="33"/>
      <c r="L150" s="33"/>
      <c r="M150" s="33"/>
      <c r="N150" s="33"/>
    </row>
    <row r="151" spans="1:14" ht="23.25" customHeight="1">
      <c r="A151" s="200" t="s">
        <v>88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</row>
    <row r="152" spans="1:14" s="3" customFormat="1" ht="111.75" customHeight="1">
      <c r="A152" s="168" t="s">
        <v>6</v>
      </c>
      <c r="B152" s="169" t="s">
        <v>7</v>
      </c>
      <c r="C152" s="169" t="s">
        <v>8</v>
      </c>
      <c r="D152" s="166" t="s">
        <v>9</v>
      </c>
      <c r="E152" s="166" t="s">
        <v>10</v>
      </c>
      <c r="F152" s="10" t="s">
        <v>11</v>
      </c>
      <c r="G152" s="166" t="s">
        <v>12</v>
      </c>
      <c r="H152" s="167" t="s">
        <v>13</v>
      </c>
      <c r="I152" s="167"/>
      <c r="J152" s="167"/>
      <c r="K152" s="167"/>
      <c r="L152" s="167"/>
      <c r="M152" s="166" t="s">
        <v>14</v>
      </c>
      <c r="N152" s="173" t="s">
        <v>15</v>
      </c>
    </row>
    <row r="153" spans="1:14" s="3" customFormat="1" ht="142.5" customHeight="1">
      <c r="A153" s="168"/>
      <c r="B153" s="169"/>
      <c r="C153" s="169"/>
      <c r="D153" s="166"/>
      <c r="E153" s="166"/>
      <c r="F153" s="11" t="s">
        <v>16</v>
      </c>
      <c r="G153" s="166"/>
      <c r="H153" s="155" t="s">
        <v>17</v>
      </c>
      <c r="I153" s="115" t="s">
        <v>18</v>
      </c>
      <c r="J153" s="11" t="s">
        <v>19</v>
      </c>
      <c r="K153" s="11" t="s">
        <v>20</v>
      </c>
      <c r="L153" s="11" t="s">
        <v>21</v>
      </c>
      <c r="M153" s="166"/>
      <c r="N153" s="173"/>
    </row>
    <row r="154" spans="1:14" s="4" customFormat="1" ht="25.5" customHeight="1" thickBot="1">
      <c r="A154" s="12">
        <v>1</v>
      </c>
      <c r="B154" s="13">
        <v>2</v>
      </c>
      <c r="C154" s="13">
        <v>3</v>
      </c>
      <c r="D154" s="13">
        <v>4</v>
      </c>
      <c r="E154" s="13">
        <v>5</v>
      </c>
      <c r="F154" s="13">
        <v>6</v>
      </c>
      <c r="G154" s="13">
        <v>7</v>
      </c>
      <c r="H154" s="156">
        <v>8</v>
      </c>
      <c r="I154" s="123">
        <v>9</v>
      </c>
      <c r="J154" s="13">
        <v>10</v>
      </c>
      <c r="K154" s="13">
        <v>11</v>
      </c>
      <c r="L154" s="13">
        <v>12</v>
      </c>
      <c r="M154" s="13">
        <v>13</v>
      </c>
      <c r="N154" s="14">
        <v>14</v>
      </c>
    </row>
    <row r="155" spans="1:14" ht="40.5" customHeight="1">
      <c r="A155" s="201" t="s">
        <v>22</v>
      </c>
      <c r="B155" s="202" t="s">
        <v>1</v>
      </c>
      <c r="C155" s="203" t="s">
        <v>89</v>
      </c>
      <c r="D155" s="34" t="s">
        <v>24</v>
      </c>
      <c r="E155" s="204" t="s">
        <v>55</v>
      </c>
      <c r="F155" s="35">
        <f>F156+F158+F159+F157</f>
        <v>461292.1</v>
      </c>
      <c r="G155" s="36">
        <f>G156+G158+G159</f>
        <v>1760599.495</v>
      </c>
      <c r="H155" s="101">
        <f>H156+H158+H159+H157</f>
        <v>455539.795</v>
      </c>
      <c r="I155" s="35">
        <f>I156+I158+I159+I157</f>
        <v>431907.8</v>
      </c>
      <c r="J155" s="35">
        <f>J156+J158+J159+J157</f>
        <v>431907.8</v>
      </c>
      <c r="K155" s="35">
        <f>K156+K158+K159+K157</f>
        <v>431907.8</v>
      </c>
      <c r="L155" s="35">
        <f>L156+L158+L159+L157</f>
        <v>9336.3</v>
      </c>
      <c r="M155" s="204" t="s">
        <v>26</v>
      </c>
      <c r="N155" s="204" t="s">
        <v>235</v>
      </c>
    </row>
    <row r="156" spans="1:14" ht="76.5" customHeight="1">
      <c r="A156" s="201"/>
      <c r="B156" s="202"/>
      <c r="C156" s="203"/>
      <c r="D156" s="34" t="s">
        <v>90</v>
      </c>
      <c r="E156" s="204"/>
      <c r="F156" s="37">
        <f>F161+F165+F169</f>
        <v>389939.2</v>
      </c>
      <c r="G156" s="37">
        <f>H156+I156+J156+K156</f>
        <v>1727043</v>
      </c>
      <c r="H156" s="103">
        <f>H161+H165+H169</f>
        <v>446115</v>
      </c>
      <c r="I156" s="40">
        <f>I161+I165+I169</f>
        <v>426976</v>
      </c>
      <c r="J156" s="40">
        <f>J161+J165+J169</f>
        <v>426976</v>
      </c>
      <c r="K156" s="40">
        <f>K161+K165+K169</f>
        <v>426976</v>
      </c>
      <c r="L156" s="40">
        <f>L161+L165+L169</f>
        <v>0</v>
      </c>
      <c r="M156" s="204"/>
      <c r="N156" s="204"/>
    </row>
    <row r="157" spans="1:14" ht="83.25" customHeight="1">
      <c r="A157" s="201"/>
      <c r="B157" s="202"/>
      <c r="C157" s="203"/>
      <c r="D157" s="34" t="s">
        <v>91</v>
      </c>
      <c r="E157" s="204"/>
      <c r="F157" s="37"/>
      <c r="G157" s="37"/>
      <c r="H157" s="103"/>
      <c r="I157" s="40"/>
      <c r="J157" s="40"/>
      <c r="K157" s="40"/>
      <c r="L157" s="40"/>
      <c r="M157" s="204"/>
      <c r="N157" s="204"/>
    </row>
    <row r="158" spans="1:14" ht="51" customHeight="1">
      <c r="A158" s="201"/>
      <c r="B158" s="202"/>
      <c r="C158" s="203"/>
      <c r="D158" s="34" t="s">
        <v>82</v>
      </c>
      <c r="E158" s="204"/>
      <c r="F158" s="37">
        <f>F166+F171+F162</f>
        <v>71352.9</v>
      </c>
      <c r="G158" s="37">
        <f>G162+G171+G175</f>
        <v>33556.494999999995</v>
      </c>
      <c r="H158" s="103">
        <f>H162+H166+H171</f>
        <v>9424.795</v>
      </c>
      <c r="I158" s="40">
        <f>I162+I166+I171</f>
        <v>4931.8</v>
      </c>
      <c r="J158" s="40">
        <f>J162+J166+J171</f>
        <v>4931.8</v>
      </c>
      <c r="K158" s="40">
        <f>K162+K166+K171</f>
        <v>4931.8</v>
      </c>
      <c r="L158" s="40">
        <f>L162+L166+L171</f>
        <v>9336.3</v>
      </c>
      <c r="M158" s="204"/>
      <c r="N158" s="204"/>
    </row>
    <row r="159" spans="1:14" ht="196.5" customHeight="1">
      <c r="A159" s="201"/>
      <c r="B159" s="202"/>
      <c r="C159" s="203"/>
      <c r="D159" s="17" t="s">
        <v>29</v>
      </c>
      <c r="E159" s="204"/>
      <c r="F159" s="37">
        <v>0</v>
      </c>
      <c r="G159" s="37">
        <v>0</v>
      </c>
      <c r="H159" s="103">
        <v>0</v>
      </c>
      <c r="I159" s="40">
        <v>0</v>
      </c>
      <c r="J159" s="40">
        <v>0</v>
      </c>
      <c r="K159" s="40">
        <v>0</v>
      </c>
      <c r="L159" s="37">
        <v>0</v>
      </c>
      <c r="M159" s="204"/>
      <c r="N159" s="204"/>
    </row>
    <row r="160" spans="1:14" ht="48" customHeight="1">
      <c r="A160" s="205" t="s">
        <v>30</v>
      </c>
      <c r="B160" s="203" t="s">
        <v>313</v>
      </c>
      <c r="C160" s="203" t="s">
        <v>92</v>
      </c>
      <c r="D160" s="34" t="s">
        <v>24</v>
      </c>
      <c r="E160" s="204" t="s">
        <v>55</v>
      </c>
      <c r="F160" s="38">
        <f aca="true" t="shared" si="28" ref="F160:L160">F161+F162+F163</f>
        <v>444523.1</v>
      </c>
      <c r="G160" s="39">
        <f t="shared" si="28"/>
        <v>1689852.495</v>
      </c>
      <c r="H160" s="103">
        <f>H161+H162+H163</f>
        <v>438255.795</v>
      </c>
      <c r="I160" s="40">
        <f t="shared" si="28"/>
        <v>414086.8</v>
      </c>
      <c r="J160" s="40">
        <f>J161+J162+J163</f>
        <v>414086.8</v>
      </c>
      <c r="K160" s="40">
        <f>K161+K162+K163</f>
        <v>414086.8</v>
      </c>
      <c r="L160" s="38">
        <f t="shared" si="28"/>
        <v>9336.3</v>
      </c>
      <c r="M160" s="204" t="s">
        <v>26</v>
      </c>
      <c r="N160" s="206" t="s">
        <v>93</v>
      </c>
    </row>
    <row r="161" spans="1:14" ht="81.75" customHeight="1">
      <c r="A161" s="205"/>
      <c r="B161" s="203"/>
      <c r="C161" s="203"/>
      <c r="D161" s="34" t="s">
        <v>90</v>
      </c>
      <c r="E161" s="204"/>
      <c r="F161" s="38">
        <v>373170.2</v>
      </c>
      <c r="G161" s="39">
        <f>H161+I161+J161+K161+L161</f>
        <v>1656296</v>
      </c>
      <c r="H161" s="158">
        <f>416047+12784</f>
        <v>428831</v>
      </c>
      <c r="I161" s="40">
        <v>409155</v>
      </c>
      <c r="J161" s="40">
        <v>409155</v>
      </c>
      <c r="K161" s="40">
        <v>409155</v>
      </c>
      <c r="L161" s="38"/>
      <c r="M161" s="204"/>
      <c r="N161" s="207"/>
    </row>
    <row r="162" spans="1:14" ht="61.5" customHeight="1">
      <c r="A162" s="205"/>
      <c r="B162" s="203"/>
      <c r="C162" s="203"/>
      <c r="D162" s="34" t="s">
        <v>82</v>
      </c>
      <c r="E162" s="204"/>
      <c r="F162" s="38">
        <v>71352.9</v>
      </c>
      <c r="G162" s="38">
        <f>H162+I162+J162+K162+L162</f>
        <v>33556.494999999995</v>
      </c>
      <c r="H162" s="103">
        <v>9424.795</v>
      </c>
      <c r="I162" s="40">
        <f>2597.5+1959.3+375</f>
        <v>4931.8</v>
      </c>
      <c r="J162" s="40">
        <f>2597.5+1959.3+375</f>
        <v>4931.8</v>
      </c>
      <c r="K162" s="40">
        <f>2597.5+1959.3+375</f>
        <v>4931.8</v>
      </c>
      <c r="L162" s="38">
        <v>9336.3</v>
      </c>
      <c r="M162" s="204"/>
      <c r="N162" s="207"/>
    </row>
    <row r="163" spans="1:14" ht="124.5" customHeight="1">
      <c r="A163" s="205"/>
      <c r="B163" s="203"/>
      <c r="C163" s="203"/>
      <c r="D163" s="17" t="s">
        <v>29</v>
      </c>
      <c r="E163" s="204"/>
      <c r="F163" s="38"/>
      <c r="G163" s="38"/>
      <c r="H163" s="103"/>
      <c r="I163" s="40"/>
      <c r="J163" s="40"/>
      <c r="K163" s="40"/>
      <c r="L163" s="38"/>
      <c r="M163" s="204"/>
      <c r="N163" s="208"/>
    </row>
    <row r="164" spans="1:14" ht="45.75" customHeight="1">
      <c r="A164" s="205" t="s">
        <v>32</v>
      </c>
      <c r="B164" s="203" t="s">
        <v>66</v>
      </c>
      <c r="C164" s="203" t="s">
        <v>92</v>
      </c>
      <c r="D164" s="17" t="s">
        <v>34</v>
      </c>
      <c r="E164" s="204" t="s">
        <v>25</v>
      </c>
      <c r="F164" s="38">
        <f>F165+F166+F167</f>
        <v>15948</v>
      </c>
      <c r="G164" s="38">
        <f aca="true" t="shared" si="29" ref="G164:L164">G165+G166+G167</f>
        <v>66913</v>
      </c>
      <c r="H164" s="103">
        <f t="shared" si="29"/>
        <v>16459</v>
      </c>
      <c r="I164" s="40">
        <f t="shared" si="29"/>
        <v>16818</v>
      </c>
      <c r="J164" s="40">
        <f>J165+J166+J167</f>
        <v>16818</v>
      </c>
      <c r="K164" s="40">
        <f>K165+K166+K167</f>
        <v>16818</v>
      </c>
      <c r="L164" s="38">
        <f t="shared" si="29"/>
        <v>0</v>
      </c>
      <c r="M164" s="204" t="s">
        <v>26</v>
      </c>
      <c r="N164" s="204" t="s">
        <v>94</v>
      </c>
    </row>
    <row r="165" spans="1:14" ht="73.5" customHeight="1">
      <c r="A165" s="205"/>
      <c r="B165" s="203"/>
      <c r="C165" s="203"/>
      <c r="D165" s="34" t="s">
        <v>90</v>
      </c>
      <c r="E165" s="204"/>
      <c r="F165" s="38">
        <f>14467.5+1480.5</f>
        <v>15948</v>
      </c>
      <c r="G165" s="38">
        <f>H165+I165+J165+K165+L165</f>
        <v>66913</v>
      </c>
      <c r="H165" s="103">
        <v>16459</v>
      </c>
      <c r="I165" s="40">
        <v>16818</v>
      </c>
      <c r="J165" s="40">
        <v>16818</v>
      </c>
      <c r="K165" s="40">
        <v>16818</v>
      </c>
      <c r="L165" s="38"/>
      <c r="M165" s="204"/>
      <c r="N165" s="204"/>
    </row>
    <row r="166" spans="1:14" ht="46.5" customHeight="1">
      <c r="A166" s="205"/>
      <c r="B166" s="203"/>
      <c r="C166" s="203"/>
      <c r="D166" s="34" t="s">
        <v>82</v>
      </c>
      <c r="E166" s="204"/>
      <c r="F166" s="38"/>
      <c r="G166" s="38">
        <f>H166+I166+J166+K166+L166</f>
        <v>0</v>
      </c>
      <c r="H166" s="94"/>
      <c r="I166" s="40"/>
      <c r="J166" s="40"/>
      <c r="K166" s="40"/>
      <c r="L166" s="38"/>
      <c r="M166" s="204"/>
      <c r="N166" s="204"/>
    </row>
    <row r="167" spans="1:14" ht="50.25" customHeight="1">
      <c r="A167" s="205"/>
      <c r="B167" s="203"/>
      <c r="C167" s="203"/>
      <c r="D167" s="17" t="s">
        <v>29</v>
      </c>
      <c r="E167" s="204"/>
      <c r="F167" s="38"/>
      <c r="G167" s="38"/>
      <c r="H167" s="103"/>
      <c r="I167" s="40"/>
      <c r="J167" s="40"/>
      <c r="K167" s="40"/>
      <c r="L167" s="38"/>
      <c r="M167" s="204"/>
      <c r="N167" s="204"/>
    </row>
    <row r="168" spans="1:14" ht="24.75" customHeight="1">
      <c r="A168" s="205" t="s">
        <v>35</v>
      </c>
      <c r="B168" s="203" t="s">
        <v>95</v>
      </c>
      <c r="C168" s="203" t="s">
        <v>92</v>
      </c>
      <c r="D168" s="17" t="s">
        <v>34</v>
      </c>
      <c r="E168" s="204" t="s">
        <v>25</v>
      </c>
      <c r="F168" s="38">
        <f>F169+F170+F171</f>
        <v>821</v>
      </c>
      <c r="G168" s="38">
        <f>H168+I168+J168+K168+L168</f>
        <v>3834</v>
      </c>
      <c r="H168" s="103">
        <f>H169+H170+H171+H172</f>
        <v>825</v>
      </c>
      <c r="I168" s="40">
        <f>I169+I170+I171+I172</f>
        <v>1003</v>
      </c>
      <c r="J168" s="40">
        <f>J169+J170+J171+J172</f>
        <v>1003</v>
      </c>
      <c r="K168" s="40">
        <f>K169+K170+K171+K172</f>
        <v>1003</v>
      </c>
      <c r="L168" s="38">
        <f>L169+L170+L171+L172</f>
        <v>0</v>
      </c>
      <c r="M168" s="204" t="s">
        <v>26</v>
      </c>
      <c r="N168" s="204" t="s">
        <v>236</v>
      </c>
    </row>
    <row r="169" spans="1:14" ht="69" customHeight="1">
      <c r="A169" s="205"/>
      <c r="B169" s="203"/>
      <c r="C169" s="203"/>
      <c r="D169" s="34" t="s">
        <v>90</v>
      </c>
      <c r="E169" s="204"/>
      <c r="F169" s="38">
        <v>821</v>
      </c>
      <c r="G169" s="38">
        <f>H169+I169+J169+K169+L169</f>
        <v>3834</v>
      </c>
      <c r="H169" s="103">
        <v>825</v>
      </c>
      <c r="I169" s="40">
        <v>1003</v>
      </c>
      <c r="J169" s="40">
        <v>1003</v>
      </c>
      <c r="K169" s="40">
        <v>1003</v>
      </c>
      <c r="L169" s="38"/>
      <c r="M169" s="204"/>
      <c r="N169" s="204"/>
    </row>
    <row r="170" spans="1:14" ht="70.5" customHeight="1">
      <c r="A170" s="205"/>
      <c r="B170" s="203"/>
      <c r="C170" s="203"/>
      <c r="D170" s="34" t="s">
        <v>91</v>
      </c>
      <c r="E170" s="204"/>
      <c r="F170" s="38"/>
      <c r="G170" s="38"/>
      <c r="H170" s="103"/>
      <c r="I170" s="40"/>
      <c r="J170" s="40"/>
      <c r="K170" s="40"/>
      <c r="L170" s="38"/>
      <c r="M170" s="204"/>
      <c r="N170" s="204"/>
    </row>
    <row r="171" spans="1:14" ht="55.5" customHeight="1">
      <c r="A171" s="205"/>
      <c r="B171" s="203"/>
      <c r="C171" s="203"/>
      <c r="D171" s="34" t="s">
        <v>82</v>
      </c>
      <c r="E171" s="204"/>
      <c r="F171" s="38"/>
      <c r="G171" s="38"/>
      <c r="H171" s="94"/>
      <c r="I171" s="40"/>
      <c r="J171" s="40"/>
      <c r="K171" s="40"/>
      <c r="L171" s="38"/>
      <c r="M171" s="204"/>
      <c r="N171" s="204"/>
    </row>
    <row r="172" spans="1:14" ht="55.5" customHeight="1">
      <c r="A172" s="205"/>
      <c r="B172" s="203"/>
      <c r="C172" s="203"/>
      <c r="D172" s="17" t="s">
        <v>29</v>
      </c>
      <c r="E172" s="204"/>
      <c r="F172" s="38"/>
      <c r="G172" s="38"/>
      <c r="H172" s="103"/>
      <c r="I172" s="40"/>
      <c r="J172" s="40"/>
      <c r="K172" s="40"/>
      <c r="L172" s="38"/>
      <c r="M172" s="204"/>
      <c r="N172" s="204"/>
    </row>
    <row r="173" spans="1:14" ht="34.5" customHeight="1">
      <c r="A173" s="209" t="s">
        <v>42</v>
      </c>
      <c r="B173" s="202" t="s">
        <v>252</v>
      </c>
      <c r="C173" s="203" t="s">
        <v>96</v>
      </c>
      <c r="D173" s="17" t="s">
        <v>34</v>
      </c>
      <c r="E173" s="204" t="s">
        <v>25</v>
      </c>
      <c r="F173" s="38">
        <f>F174+F175+F176</f>
        <v>4407</v>
      </c>
      <c r="G173" s="38">
        <f>H173+I173+J173+K173+L173</f>
        <v>20108</v>
      </c>
      <c r="H173" s="103">
        <f>H174+H175+H176</f>
        <v>4778</v>
      </c>
      <c r="I173" s="40">
        <f>I174+I175+I176</f>
        <v>5110</v>
      </c>
      <c r="J173" s="40">
        <f>J174+J175+J176</f>
        <v>5110</v>
      </c>
      <c r="K173" s="40">
        <f>K174+K175+K176</f>
        <v>5110</v>
      </c>
      <c r="L173" s="38">
        <f>L174+L175+L176</f>
        <v>0</v>
      </c>
      <c r="M173" s="204" t="s">
        <v>26</v>
      </c>
      <c r="N173" s="208" t="s">
        <v>97</v>
      </c>
    </row>
    <row r="174" spans="1:14" ht="73.5" customHeight="1">
      <c r="A174" s="209"/>
      <c r="B174" s="202"/>
      <c r="C174" s="203"/>
      <c r="D174" s="34" t="s">
        <v>90</v>
      </c>
      <c r="E174" s="204"/>
      <c r="F174" s="38">
        <v>4407</v>
      </c>
      <c r="G174" s="38">
        <f>H174+I174+J174+K174+L174</f>
        <v>20108</v>
      </c>
      <c r="H174" s="103">
        <v>4778</v>
      </c>
      <c r="I174" s="40">
        <v>5110</v>
      </c>
      <c r="J174" s="40">
        <v>5110</v>
      </c>
      <c r="K174" s="40">
        <v>5110</v>
      </c>
      <c r="L174" s="38"/>
      <c r="M174" s="204"/>
      <c r="N174" s="208"/>
    </row>
    <row r="175" spans="1:14" ht="51" customHeight="1">
      <c r="A175" s="209"/>
      <c r="B175" s="202"/>
      <c r="C175" s="203"/>
      <c r="D175" s="34" t="s">
        <v>82</v>
      </c>
      <c r="E175" s="204"/>
      <c r="F175" s="38"/>
      <c r="G175" s="38"/>
      <c r="H175" s="94"/>
      <c r="I175" s="40"/>
      <c r="J175" s="40"/>
      <c r="K175" s="40"/>
      <c r="L175" s="38"/>
      <c r="M175" s="204"/>
      <c r="N175" s="208"/>
    </row>
    <row r="176" spans="1:14" ht="52.5" customHeight="1">
      <c r="A176" s="209"/>
      <c r="B176" s="202"/>
      <c r="C176" s="203"/>
      <c r="D176" s="17" t="s">
        <v>29</v>
      </c>
      <c r="E176" s="204"/>
      <c r="F176" s="38"/>
      <c r="G176" s="38"/>
      <c r="H176" s="103"/>
      <c r="I176" s="40"/>
      <c r="J176" s="40"/>
      <c r="K176" s="40"/>
      <c r="L176" s="38"/>
      <c r="M176" s="204"/>
      <c r="N176" s="208"/>
    </row>
    <row r="177" spans="1:14" ht="43.5" customHeight="1">
      <c r="A177" s="210" t="s">
        <v>102</v>
      </c>
      <c r="B177" s="202" t="s">
        <v>253</v>
      </c>
      <c r="C177" s="203" t="s">
        <v>92</v>
      </c>
      <c r="D177" s="17" t="s">
        <v>34</v>
      </c>
      <c r="E177" s="204" t="s">
        <v>55</v>
      </c>
      <c r="F177" s="40">
        <f>F178+F179+F180+F181</f>
        <v>84467.3</v>
      </c>
      <c r="G177" s="38">
        <f>H177+I177+J177+K177+L177</f>
        <v>482214.5410000001</v>
      </c>
      <c r="H177" s="103">
        <f>H178+H179+H180+H181</f>
        <v>85008.74100000001</v>
      </c>
      <c r="I177" s="40">
        <f>I178+I179+I180+I181</f>
        <v>103456.70000000001</v>
      </c>
      <c r="J177" s="40">
        <f>J178+J179+J180+J181</f>
        <v>107440.70000000001</v>
      </c>
      <c r="K177" s="40">
        <f>K178+K179+K180+K181</f>
        <v>107440.70000000001</v>
      </c>
      <c r="L177" s="38">
        <f>L178+L179+L180+L181</f>
        <v>78867.69999999998</v>
      </c>
      <c r="M177" s="204" t="s">
        <v>26</v>
      </c>
      <c r="N177" s="204" t="s">
        <v>237</v>
      </c>
    </row>
    <row r="178" spans="1:14" ht="67.5" customHeight="1">
      <c r="A178" s="210"/>
      <c r="B178" s="202"/>
      <c r="C178" s="203"/>
      <c r="D178" s="34" t="s">
        <v>90</v>
      </c>
      <c r="E178" s="204"/>
      <c r="F178" s="40">
        <f>F183+F187+F191+F195</f>
        <v>18998</v>
      </c>
      <c r="G178" s="38">
        <f>H178+I178+J178+K178+L178</f>
        <v>100647</v>
      </c>
      <c r="H178" s="103">
        <f>H183+H187+H191+H195</f>
        <v>19689</v>
      </c>
      <c r="I178" s="40">
        <f>I183+I187+I191+I195</f>
        <v>24330</v>
      </c>
      <c r="J178" s="40">
        <f>J183+J187+J191+J195</f>
        <v>28314</v>
      </c>
      <c r="K178" s="40">
        <f>K183+K187+K191+K195</f>
        <v>28314</v>
      </c>
      <c r="L178" s="40">
        <f>L183+L187+L191+L195</f>
        <v>0</v>
      </c>
      <c r="M178" s="204"/>
      <c r="N178" s="204"/>
    </row>
    <row r="179" spans="1:14" ht="71.25" customHeight="1">
      <c r="A179" s="210"/>
      <c r="B179" s="202"/>
      <c r="C179" s="203"/>
      <c r="D179" s="34" t="s">
        <v>91</v>
      </c>
      <c r="E179" s="204"/>
      <c r="F179" s="38"/>
      <c r="G179" s="38"/>
      <c r="H179" s="103"/>
      <c r="I179" s="40"/>
      <c r="J179" s="40"/>
      <c r="K179" s="40"/>
      <c r="L179" s="38"/>
      <c r="M179" s="204"/>
      <c r="N179" s="204"/>
    </row>
    <row r="180" spans="1:14" ht="43.5" customHeight="1">
      <c r="A180" s="210"/>
      <c r="B180" s="202"/>
      <c r="C180" s="203"/>
      <c r="D180" s="34" t="s">
        <v>82</v>
      </c>
      <c r="E180" s="204"/>
      <c r="F180" s="40">
        <f>F184+F188+F192+F196</f>
        <v>65469.3</v>
      </c>
      <c r="G180" s="40">
        <f>H180+I180+J180+K180+L180</f>
        <v>381567.54099999997</v>
      </c>
      <c r="H180" s="103">
        <f>H184+H188+H192+H196</f>
        <v>65319.741</v>
      </c>
      <c r="I180" s="40">
        <f>I184+I188+I192+I196</f>
        <v>79126.70000000001</v>
      </c>
      <c r="J180" s="40">
        <f>J184+J188+J192+J196</f>
        <v>79126.70000000001</v>
      </c>
      <c r="K180" s="40">
        <f>K184+K188+K192+K196</f>
        <v>79126.70000000001</v>
      </c>
      <c r="L180" s="40">
        <f>L184+L188+L192+L196</f>
        <v>78867.69999999998</v>
      </c>
      <c r="M180" s="204"/>
      <c r="N180" s="204"/>
    </row>
    <row r="181" spans="1:14" ht="43.5" customHeight="1">
      <c r="A181" s="210"/>
      <c r="B181" s="202"/>
      <c r="C181" s="203"/>
      <c r="D181" s="17" t="s">
        <v>29</v>
      </c>
      <c r="E181" s="204"/>
      <c r="F181" s="38"/>
      <c r="G181" s="38"/>
      <c r="H181" s="103"/>
      <c r="I181" s="40"/>
      <c r="J181" s="40"/>
      <c r="K181" s="40"/>
      <c r="L181" s="38"/>
      <c r="M181" s="204"/>
      <c r="N181" s="204"/>
    </row>
    <row r="182" spans="1:14" ht="43.5" customHeight="1">
      <c r="A182" s="205" t="s">
        <v>57</v>
      </c>
      <c r="B182" s="203" t="s">
        <v>98</v>
      </c>
      <c r="C182" s="203" t="s">
        <v>92</v>
      </c>
      <c r="D182" s="17" t="s">
        <v>34</v>
      </c>
      <c r="E182" s="204" t="s">
        <v>55</v>
      </c>
      <c r="F182" s="38">
        <f>F183+F184+F185</f>
        <v>58467.4</v>
      </c>
      <c r="G182" s="38">
        <f>G183+G184</f>
        <v>343428.11600000004</v>
      </c>
      <c r="H182" s="103">
        <f>H183+H184+H185</f>
        <v>58518.716</v>
      </c>
      <c r="I182" s="40">
        <f>I183+I184+I185</f>
        <v>71128.5</v>
      </c>
      <c r="J182" s="40">
        <f>J183+J184+J185</f>
        <v>71128.5</v>
      </c>
      <c r="K182" s="40">
        <f>K183+K184+K185</f>
        <v>71128.5</v>
      </c>
      <c r="L182" s="38">
        <f>L183+L184+L185</f>
        <v>71523.9</v>
      </c>
      <c r="M182" s="204" t="s">
        <v>26</v>
      </c>
      <c r="N182" s="204" t="s">
        <v>237</v>
      </c>
    </row>
    <row r="183" spans="1:14" ht="72" customHeight="1">
      <c r="A183" s="205"/>
      <c r="B183" s="203"/>
      <c r="C183" s="203"/>
      <c r="D183" s="34" t="s">
        <v>90</v>
      </c>
      <c r="E183" s="204"/>
      <c r="F183" s="38"/>
      <c r="G183" s="38"/>
      <c r="H183" s="103"/>
      <c r="I183" s="40"/>
      <c r="J183" s="40"/>
      <c r="K183" s="40"/>
      <c r="L183" s="38"/>
      <c r="M183" s="204"/>
      <c r="N183" s="204"/>
    </row>
    <row r="184" spans="1:14" ht="60" customHeight="1">
      <c r="A184" s="205"/>
      <c r="B184" s="203"/>
      <c r="C184" s="203"/>
      <c r="D184" s="34" t="s">
        <v>82</v>
      </c>
      <c r="E184" s="204"/>
      <c r="F184" s="38">
        <v>58467.4</v>
      </c>
      <c r="G184" s="38">
        <f>H184+I184+J184+K184+L184</f>
        <v>343428.11600000004</v>
      </c>
      <c r="H184" s="94">
        <f>58518.71+0.006</f>
        <v>58518.716</v>
      </c>
      <c r="I184" s="40">
        <v>71128.5</v>
      </c>
      <c r="J184" s="40">
        <v>71128.5</v>
      </c>
      <c r="K184" s="40">
        <v>71128.5</v>
      </c>
      <c r="L184" s="38">
        <v>71523.9</v>
      </c>
      <c r="M184" s="204"/>
      <c r="N184" s="204"/>
    </row>
    <row r="185" spans="1:14" ht="43.5" customHeight="1">
      <c r="A185" s="205"/>
      <c r="B185" s="203"/>
      <c r="C185" s="203"/>
      <c r="D185" s="17" t="s">
        <v>29</v>
      </c>
      <c r="E185" s="204"/>
      <c r="F185" s="38"/>
      <c r="G185" s="38"/>
      <c r="H185" s="103"/>
      <c r="I185" s="40"/>
      <c r="J185" s="40"/>
      <c r="K185" s="40"/>
      <c r="L185" s="38"/>
      <c r="M185" s="204"/>
      <c r="N185" s="204"/>
    </row>
    <row r="186" spans="1:14" ht="43.5" customHeight="1">
      <c r="A186" s="211" t="s">
        <v>67</v>
      </c>
      <c r="B186" s="203" t="s">
        <v>99</v>
      </c>
      <c r="C186" s="203" t="s">
        <v>92</v>
      </c>
      <c r="D186" s="17" t="s">
        <v>34</v>
      </c>
      <c r="E186" s="204" t="s">
        <v>55</v>
      </c>
      <c r="F186" s="38">
        <f>F187+F188+F189</f>
        <v>4110</v>
      </c>
      <c r="G186" s="38">
        <f aca="true" t="shared" si="30" ref="G186:L186">G187+G188+G189</f>
        <v>19647.145</v>
      </c>
      <c r="H186" s="103">
        <f t="shared" si="30"/>
        <v>3699.445</v>
      </c>
      <c r="I186" s="40">
        <f t="shared" si="30"/>
        <v>3898.6</v>
      </c>
      <c r="J186" s="40">
        <f>J187+J188+J189</f>
        <v>3898.6</v>
      </c>
      <c r="K186" s="40">
        <f>K187+K188+K189</f>
        <v>3898.6</v>
      </c>
      <c r="L186" s="38">
        <f t="shared" si="30"/>
        <v>4251.9</v>
      </c>
      <c r="M186" s="204"/>
      <c r="N186" s="208" t="s">
        <v>237</v>
      </c>
    </row>
    <row r="187" spans="1:14" ht="74.25" customHeight="1">
      <c r="A187" s="211"/>
      <c r="B187" s="203"/>
      <c r="C187" s="203"/>
      <c r="D187" s="34" t="s">
        <v>90</v>
      </c>
      <c r="E187" s="204"/>
      <c r="F187" s="38"/>
      <c r="G187" s="38"/>
      <c r="H187" s="103"/>
      <c r="I187" s="40"/>
      <c r="J187" s="40"/>
      <c r="K187" s="40"/>
      <c r="L187" s="38"/>
      <c r="M187" s="204"/>
      <c r="N187" s="208"/>
    </row>
    <row r="188" spans="1:14" ht="53.25" customHeight="1">
      <c r="A188" s="211"/>
      <c r="B188" s="203"/>
      <c r="C188" s="203"/>
      <c r="D188" s="34" t="s">
        <v>82</v>
      </c>
      <c r="E188" s="204"/>
      <c r="F188" s="38">
        <v>4110</v>
      </c>
      <c r="G188" s="38">
        <f>H188+I188+J188+K188+L188</f>
        <v>19647.145</v>
      </c>
      <c r="H188" s="94">
        <v>3699.445</v>
      </c>
      <c r="I188" s="40">
        <v>3898.6</v>
      </c>
      <c r="J188" s="40">
        <v>3898.6</v>
      </c>
      <c r="K188" s="40">
        <v>3898.6</v>
      </c>
      <c r="L188" s="38">
        <v>4251.9</v>
      </c>
      <c r="M188" s="204"/>
      <c r="N188" s="208"/>
    </row>
    <row r="189" spans="1:14" ht="43.5" customHeight="1">
      <c r="A189" s="211"/>
      <c r="B189" s="203"/>
      <c r="C189" s="203"/>
      <c r="D189" s="17" t="s">
        <v>29</v>
      </c>
      <c r="E189" s="204"/>
      <c r="F189" s="38"/>
      <c r="G189" s="38"/>
      <c r="H189" s="103"/>
      <c r="I189" s="40"/>
      <c r="J189" s="40"/>
      <c r="K189" s="40"/>
      <c r="L189" s="38"/>
      <c r="M189" s="204"/>
      <c r="N189" s="208"/>
    </row>
    <row r="190" spans="1:14" ht="44.25" customHeight="1">
      <c r="A190" s="212" t="s">
        <v>74</v>
      </c>
      <c r="B190" s="203" t="s">
        <v>100</v>
      </c>
      <c r="C190" s="203" t="s">
        <v>101</v>
      </c>
      <c r="D190" s="34" t="s">
        <v>24</v>
      </c>
      <c r="E190" s="204" t="s">
        <v>25</v>
      </c>
      <c r="F190" s="38">
        <f aca="true" t="shared" si="31" ref="F190:L190">F191+F192+F193</f>
        <v>2891.9</v>
      </c>
      <c r="G190" s="38">
        <f t="shared" si="31"/>
        <v>18492.280000000002</v>
      </c>
      <c r="H190" s="103">
        <f t="shared" si="31"/>
        <v>3101.58</v>
      </c>
      <c r="I190" s="40">
        <f t="shared" si="31"/>
        <v>4099.6</v>
      </c>
      <c r="J190" s="40">
        <f>J191+J192+J193</f>
        <v>4099.6</v>
      </c>
      <c r="K190" s="40">
        <f>K191+K192+K193</f>
        <v>4099.6</v>
      </c>
      <c r="L190" s="38">
        <f t="shared" si="31"/>
        <v>3091.9</v>
      </c>
      <c r="M190" s="204" t="s">
        <v>26</v>
      </c>
      <c r="N190" s="204" t="s">
        <v>237</v>
      </c>
    </row>
    <row r="191" spans="1:14" ht="69.75" customHeight="1">
      <c r="A191" s="212"/>
      <c r="B191" s="203"/>
      <c r="C191" s="203"/>
      <c r="D191" s="34" t="s">
        <v>90</v>
      </c>
      <c r="E191" s="204"/>
      <c r="F191" s="38"/>
      <c r="G191" s="38"/>
      <c r="H191" s="103"/>
      <c r="I191" s="40"/>
      <c r="J191" s="40"/>
      <c r="K191" s="40"/>
      <c r="L191" s="38"/>
      <c r="M191" s="204"/>
      <c r="N191" s="204"/>
    </row>
    <row r="192" spans="1:14" ht="55.5" customHeight="1">
      <c r="A192" s="212"/>
      <c r="B192" s="203"/>
      <c r="C192" s="203"/>
      <c r="D192" s="34" t="s">
        <v>82</v>
      </c>
      <c r="E192" s="204"/>
      <c r="F192" s="41">
        <v>2891.9</v>
      </c>
      <c r="G192" s="38">
        <f>H192+I192+J192+K192+L192</f>
        <v>18492.280000000002</v>
      </c>
      <c r="H192" s="103">
        <v>3101.58</v>
      </c>
      <c r="I192" s="40">
        <v>4099.6</v>
      </c>
      <c r="J192" s="40">
        <v>4099.6</v>
      </c>
      <c r="K192" s="40">
        <v>4099.6</v>
      </c>
      <c r="L192" s="38">
        <v>3091.9</v>
      </c>
      <c r="M192" s="204"/>
      <c r="N192" s="204"/>
    </row>
    <row r="193" spans="1:14" ht="50.25" customHeight="1">
      <c r="A193" s="212"/>
      <c r="B193" s="203"/>
      <c r="C193" s="203"/>
      <c r="D193" s="17" t="s">
        <v>29</v>
      </c>
      <c r="E193" s="204"/>
      <c r="F193" s="38"/>
      <c r="G193" s="38"/>
      <c r="H193" s="103"/>
      <c r="I193" s="40"/>
      <c r="J193" s="40"/>
      <c r="K193" s="40"/>
      <c r="L193" s="38"/>
      <c r="M193" s="204"/>
      <c r="N193" s="204"/>
    </row>
    <row r="194" spans="1:14" ht="39.75" customHeight="1">
      <c r="A194" s="217" t="s">
        <v>78</v>
      </c>
      <c r="B194" s="218" t="s">
        <v>354</v>
      </c>
      <c r="C194" s="203" t="s">
        <v>101</v>
      </c>
      <c r="D194" s="42" t="s">
        <v>34</v>
      </c>
      <c r="E194" s="206" t="s">
        <v>55</v>
      </c>
      <c r="F194" s="40">
        <f aca="true" t="shared" si="32" ref="F194:L194">F195+F196+F197</f>
        <v>18998</v>
      </c>
      <c r="G194" s="40">
        <f t="shared" si="32"/>
        <v>100647</v>
      </c>
      <c r="H194" s="103">
        <f t="shared" si="32"/>
        <v>19689</v>
      </c>
      <c r="I194" s="40">
        <f t="shared" si="32"/>
        <v>24330</v>
      </c>
      <c r="J194" s="40">
        <f>J195+J196+J197</f>
        <v>28314</v>
      </c>
      <c r="K194" s="40">
        <f>K195+K196+K197</f>
        <v>28314</v>
      </c>
      <c r="L194" s="40">
        <f t="shared" si="32"/>
        <v>0</v>
      </c>
      <c r="M194" s="204" t="s">
        <v>26</v>
      </c>
      <c r="N194" s="206" t="s">
        <v>238</v>
      </c>
    </row>
    <row r="195" spans="1:14" ht="72.75" customHeight="1">
      <c r="A195" s="217"/>
      <c r="B195" s="218"/>
      <c r="C195" s="203"/>
      <c r="D195" s="34" t="s">
        <v>90</v>
      </c>
      <c r="E195" s="207"/>
      <c r="F195" s="43">
        <v>18998</v>
      </c>
      <c r="G195" s="43">
        <f>H195+I195+J195+K195+L195</f>
        <v>100647</v>
      </c>
      <c r="H195" s="104">
        <v>19689</v>
      </c>
      <c r="I195" s="43">
        <v>24330</v>
      </c>
      <c r="J195" s="43">
        <v>28314</v>
      </c>
      <c r="K195" s="43">
        <v>28314</v>
      </c>
      <c r="L195" s="43"/>
      <c r="M195" s="204"/>
      <c r="N195" s="207"/>
    </row>
    <row r="196" spans="1:14" ht="45" customHeight="1">
      <c r="A196" s="217"/>
      <c r="B196" s="218"/>
      <c r="C196" s="203"/>
      <c r="D196" s="34" t="s">
        <v>82</v>
      </c>
      <c r="E196" s="207"/>
      <c r="F196" s="43"/>
      <c r="G196" s="43"/>
      <c r="H196" s="104"/>
      <c r="I196" s="43"/>
      <c r="J196" s="43"/>
      <c r="K196" s="43"/>
      <c r="L196" s="43"/>
      <c r="M196" s="204"/>
      <c r="N196" s="207"/>
    </row>
    <row r="197" spans="1:14" ht="162.75" customHeight="1">
      <c r="A197" s="217"/>
      <c r="B197" s="218"/>
      <c r="C197" s="203"/>
      <c r="D197" s="17" t="s">
        <v>29</v>
      </c>
      <c r="E197" s="208"/>
      <c r="F197" s="43"/>
      <c r="G197" s="43"/>
      <c r="H197" s="104"/>
      <c r="I197" s="43"/>
      <c r="J197" s="43"/>
      <c r="K197" s="43"/>
      <c r="L197" s="43"/>
      <c r="M197" s="204"/>
      <c r="N197" s="208"/>
    </row>
    <row r="198" spans="1:14" ht="32.25" customHeight="1">
      <c r="A198" s="213" t="s">
        <v>119</v>
      </c>
      <c r="B198" s="214" t="s">
        <v>254</v>
      </c>
      <c r="C198" s="203" t="s">
        <v>103</v>
      </c>
      <c r="D198" s="44" t="s">
        <v>24</v>
      </c>
      <c r="E198" s="204" t="s">
        <v>55</v>
      </c>
      <c r="F198" s="43">
        <f aca="true" t="shared" si="33" ref="F198:L198">F199+F200+F201+F202</f>
        <v>5235.5</v>
      </c>
      <c r="G198" s="43">
        <f t="shared" si="33"/>
        <v>87731.334</v>
      </c>
      <c r="H198" s="104">
        <f>H199+H200+H201+H202</f>
        <v>20313.814</v>
      </c>
      <c r="I198" s="43">
        <f t="shared" si="33"/>
        <v>44233.34</v>
      </c>
      <c r="J198" s="43">
        <f>J199+J200+J201+J202</f>
        <v>17233.34</v>
      </c>
      <c r="K198" s="43">
        <f>K199+K200+K201+K202</f>
        <v>17233.34</v>
      </c>
      <c r="L198" s="43">
        <f t="shared" si="33"/>
        <v>17012</v>
      </c>
      <c r="M198" s="204" t="s">
        <v>26</v>
      </c>
      <c r="N198" s="201" t="s">
        <v>104</v>
      </c>
    </row>
    <row r="199" spans="1:14" ht="78" customHeight="1">
      <c r="A199" s="213"/>
      <c r="B199" s="215"/>
      <c r="C199" s="203"/>
      <c r="D199" s="34" t="s">
        <v>90</v>
      </c>
      <c r="E199" s="204"/>
      <c r="F199" s="37">
        <f>F204+F208+F216+F224+F233+F212+F237+F242</f>
        <v>3818</v>
      </c>
      <c r="G199" s="37">
        <f>H199+I199+J199+K199+L199</f>
        <v>2837.4</v>
      </c>
      <c r="H199" s="103">
        <f>H204+H208+H216+H224+H233+H237+H242+H247+H252</f>
        <v>2837.4</v>
      </c>
      <c r="I199" s="40">
        <f>I204+I208+I216+I224+I233+I237+I242+I247+I252</f>
        <v>0</v>
      </c>
      <c r="J199" s="40">
        <f>J204+J208+J216+J224+J233+J237+J242+J247+J252</f>
        <v>0</v>
      </c>
      <c r="K199" s="40">
        <f>K204+K208+K216+K224+K233+K237+K242+K247+K252</f>
        <v>0</v>
      </c>
      <c r="L199" s="40">
        <f>L204+L208+L216+L224+L233+L237+L242+L247+L252</f>
        <v>0</v>
      </c>
      <c r="M199" s="204"/>
      <c r="N199" s="201"/>
    </row>
    <row r="200" spans="1:14" ht="74.25" customHeight="1">
      <c r="A200" s="213"/>
      <c r="B200" s="215"/>
      <c r="C200" s="203"/>
      <c r="D200" s="34" t="s">
        <v>91</v>
      </c>
      <c r="E200" s="204"/>
      <c r="F200" s="40">
        <f aca="true" t="shared" si="34" ref="F200:L200">F225+F238+F243+F248+F253</f>
        <v>0</v>
      </c>
      <c r="G200" s="40">
        <f t="shared" si="34"/>
        <v>3120.4</v>
      </c>
      <c r="H200" s="103">
        <f t="shared" si="34"/>
        <v>3120.4</v>
      </c>
      <c r="I200" s="40">
        <f t="shared" si="34"/>
        <v>0</v>
      </c>
      <c r="J200" s="40">
        <f>J225+J238+J243+J248+J253</f>
        <v>0</v>
      </c>
      <c r="K200" s="40">
        <f>K225+K238+K243+K248+K253</f>
        <v>0</v>
      </c>
      <c r="L200" s="40">
        <f t="shared" si="34"/>
        <v>0</v>
      </c>
      <c r="M200" s="204"/>
      <c r="N200" s="201"/>
    </row>
    <row r="201" spans="1:14" ht="51" customHeight="1">
      <c r="A201" s="213"/>
      <c r="B201" s="215"/>
      <c r="C201" s="203"/>
      <c r="D201" s="34" t="s">
        <v>82</v>
      </c>
      <c r="E201" s="204"/>
      <c r="F201" s="37">
        <f>F205+F209+F217+F226+F234+F239</f>
        <v>1417.5</v>
      </c>
      <c r="G201" s="37">
        <f>G205+G209+G217+G226+G234+G239</f>
        <v>81773.534</v>
      </c>
      <c r="H201" s="103">
        <f>H205+H209+H217+H226+H234+H239+H244+H249+H254+H259+H264</f>
        <v>14356.014</v>
      </c>
      <c r="I201" s="40">
        <f>I205+I209+I217+I226+I234+I239+I244+I249+I254+I259+I264+I269</f>
        <v>44233.34</v>
      </c>
      <c r="J201" s="40">
        <f>J205+J209+J217+J226+J234+J239+J244+J249+J254+J259+J264+J269</f>
        <v>17233.34</v>
      </c>
      <c r="K201" s="40">
        <f>K205+K209+K217+K226+K234+K239+K244+K249+K254+K259+K264+K269</f>
        <v>17233.34</v>
      </c>
      <c r="L201" s="40">
        <f>L205+L209+L217+L226+L234+L239+L244+L249+L254+L259+L264</f>
        <v>17012</v>
      </c>
      <c r="M201" s="204"/>
      <c r="N201" s="201"/>
    </row>
    <row r="202" spans="1:14" ht="150" customHeight="1">
      <c r="A202" s="213"/>
      <c r="B202" s="216"/>
      <c r="C202" s="203"/>
      <c r="D202" s="17" t="s">
        <v>29</v>
      </c>
      <c r="E202" s="204"/>
      <c r="F202" s="41"/>
      <c r="G202" s="41"/>
      <c r="H202" s="103"/>
      <c r="I202" s="40"/>
      <c r="J202" s="40"/>
      <c r="K202" s="40"/>
      <c r="L202" s="38"/>
      <c r="M202" s="204"/>
      <c r="N202" s="201"/>
    </row>
    <row r="203" spans="1:14" ht="54.75" customHeight="1">
      <c r="A203" s="219" t="s">
        <v>122</v>
      </c>
      <c r="B203" s="218" t="s">
        <v>311</v>
      </c>
      <c r="C203" s="203" t="s">
        <v>105</v>
      </c>
      <c r="D203" s="44" t="s">
        <v>24</v>
      </c>
      <c r="E203" s="204" t="s">
        <v>55</v>
      </c>
      <c r="F203" s="46">
        <f>F204+F205+F206</f>
        <v>3806.3</v>
      </c>
      <c r="G203" s="46">
        <f>H203+I203+J203+K203+L203</f>
        <v>78458.574</v>
      </c>
      <c r="H203" s="105">
        <f>H204+H205+H206</f>
        <v>12927.774</v>
      </c>
      <c r="I203" s="45">
        <f>I204+I205+I206</f>
        <v>16239.6</v>
      </c>
      <c r="J203" s="45">
        <f>J204+J205+J206</f>
        <v>16239.6</v>
      </c>
      <c r="K203" s="45">
        <f>K204+K205+K206</f>
        <v>16239.6</v>
      </c>
      <c r="L203" s="148">
        <f>L204+L205+L206</f>
        <v>16812</v>
      </c>
      <c r="M203" s="204" t="s">
        <v>26</v>
      </c>
      <c r="N203" s="201" t="s">
        <v>107</v>
      </c>
    </row>
    <row r="204" spans="1:14" ht="73.5" customHeight="1">
      <c r="A204" s="219"/>
      <c r="B204" s="220"/>
      <c r="C204" s="203"/>
      <c r="D204" s="34" t="s">
        <v>90</v>
      </c>
      <c r="E204" s="204"/>
      <c r="F204" s="34">
        <v>3625</v>
      </c>
      <c r="G204" s="46">
        <f>H204+I204+J204+K204+L204</f>
        <v>0</v>
      </c>
      <c r="H204" s="105">
        <v>0</v>
      </c>
      <c r="I204" s="45">
        <v>0</v>
      </c>
      <c r="J204" s="45">
        <v>0</v>
      </c>
      <c r="K204" s="45">
        <v>0</v>
      </c>
      <c r="L204" s="90">
        <v>0</v>
      </c>
      <c r="M204" s="204"/>
      <c r="N204" s="201"/>
    </row>
    <row r="205" spans="1:14" ht="45" customHeight="1">
      <c r="A205" s="219"/>
      <c r="B205" s="220"/>
      <c r="C205" s="203"/>
      <c r="D205" s="34" t="s">
        <v>82</v>
      </c>
      <c r="E205" s="204"/>
      <c r="F205" s="34">
        <v>181.3</v>
      </c>
      <c r="G205" s="46">
        <f>H205+I205+J205+K205+L205</f>
        <v>78458.574</v>
      </c>
      <c r="H205" s="105">
        <f>12127.774+800</f>
        <v>12927.774</v>
      </c>
      <c r="I205" s="45">
        <v>16239.6</v>
      </c>
      <c r="J205" s="45">
        <v>16239.6</v>
      </c>
      <c r="K205" s="45">
        <v>16239.6</v>
      </c>
      <c r="L205" s="90">
        <v>16812</v>
      </c>
      <c r="M205" s="204"/>
      <c r="N205" s="201"/>
    </row>
    <row r="206" spans="1:14" ht="75" customHeight="1">
      <c r="A206" s="219"/>
      <c r="B206" s="221"/>
      <c r="C206" s="203"/>
      <c r="D206" s="17" t="s">
        <v>29</v>
      </c>
      <c r="E206" s="204"/>
      <c r="F206" s="34"/>
      <c r="G206" s="46">
        <f>H206+I206+J206+K206+L206</f>
        <v>0</v>
      </c>
      <c r="H206" s="105">
        <v>0</v>
      </c>
      <c r="I206" s="45">
        <v>0</v>
      </c>
      <c r="J206" s="45">
        <v>0</v>
      </c>
      <c r="K206" s="45">
        <v>0</v>
      </c>
      <c r="L206" s="90">
        <v>0</v>
      </c>
      <c r="M206" s="204"/>
      <c r="N206" s="201"/>
    </row>
    <row r="207" spans="1:14" ht="33" customHeight="1">
      <c r="A207" s="222" t="s">
        <v>126</v>
      </c>
      <c r="B207" s="203" t="s">
        <v>108</v>
      </c>
      <c r="C207" s="203" t="s">
        <v>106</v>
      </c>
      <c r="D207" s="17" t="s">
        <v>34</v>
      </c>
      <c r="E207" s="204" t="s">
        <v>55</v>
      </c>
      <c r="F207" s="34">
        <f aca="true" t="shared" si="35" ref="F207:L207">F208+F209+F210</f>
        <v>200</v>
      </c>
      <c r="G207" s="34">
        <f t="shared" si="35"/>
        <v>400</v>
      </c>
      <c r="H207" s="105">
        <f t="shared" si="35"/>
        <v>0</v>
      </c>
      <c r="I207" s="151">
        <f t="shared" si="35"/>
        <v>100</v>
      </c>
      <c r="J207" s="151">
        <f>J208+J209+J210</f>
        <v>100</v>
      </c>
      <c r="K207" s="151">
        <f>K208+K209+K210</f>
        <v>100</v>
      </c>
      <c r="L207" s="149">
        <f t="shared" si="35"/>
        <v>100</v>
      </c>
      <c r="M207" s="204" t="s">
        <v>26</v>
      </c>
      <c r="N207" s="203" t="s">
        <v>109</v>
      </c>
    </row>
    <row r="208" spans="1:14" ht="86.25" customHeight="1">
      <c r="A208" s="222"/>
      <c r="B208" s="203"/>
      <c r="C208" s="203"/>
      <c r="D208" s="34" t="s">
        <v>90</v>
      </c>
      <c r="E208" s="204"/>
      <c r="F208" s="34"/>
      <c r="G208" s="34"/>
      <c r="H208" s="105"/>
      <c r="I208" s="152"/>
      <c r="J208" s="152"/>
      <c r="K208" s="152"/>
      <c r="L208" s="150"/>
      <c r="M208" s="204"/>
      <c r="N208" s="203"/>
    </row>
    <row r="209" spans="1:14" ht="87" customHeight="1">
      <c r="A209" s="222"/>
      <c r="B209" s="203"/>
      <c r="C209" s="203"/>
      <c r="D209" s="34" t="s">
        <v>82</v>
      </c>
      <c r="E209" s="204"/>
      <c r="F209" s="34">
        <f aca="true" t="shared" si="36" ref="F209:L209">F213</f>
        <v>200</v>
      </c>
      <c r="G209" s="34">
        <f t="shared" si="36"/>
        <v>400</v>
      </c>
      <c r="H209" s="105">
        <f t="shared" si="36"/>
        <v>0</v>
      </c>
      <c r="I209" s="45">
        <f t="shared" si="36"/>
        <v>100</v>
      </c>
      <c r="J209" s="45">
        <f>J213</f>
        <v>100</v>
      </c>
      <c r="K209" s="45">
        <f>K213</f>
        <v>100</v>
      </c>
      <c r="L209" s="90">
        <f t="shared" si="36"/>
        <v>100</v>
      </c>
      <c r="M209" s="204"/>
      <c r="N209" s="203"/>
    </row>
    <row r="210" spans="1:14" ht="44.25" customHeight="1">
      <c r="A210" s="222"/>
      <c r="B210" s="203"/>
      <c r="C210" s="203"/>
      <c r="D210" s="17" t="s">
        <v>29</v>
      </c>
      <c r="E210" s="204"/>
      <c r="F210" s="34"/>
      <c r="G210" s="34"/>
      <c r="H210" s="105"/>
      <c r="I210" s="152"/>
      <c r="J210" s="152"/>
      <c r="K210" s="152"/>
      <c r="L210" s="150"/>
      <c r="M210" s="204"/>
      <c r="N210" s="203"/>
    </row>
    <row r="211" spans="1:14" ht="54.75" customHeight="1">
      <c r="A211" s="223" t="s">
        <v>255</v>
      </c>
      <c r="B211" s="203" t="s">
        <v>110</v>
      </c>
      <c r="C211" s="203" t="s">
        <v>106</v>
      </c>
      <c r="D211" s="34" t="s">
        <v>34</v>
      </c>
      <c r="E211" s="204" t="s">
        <v>55</v>
      </c>
      <c r="F211" s="34">
        <f aca="true" t="shared" si="37" ref="F211:L211">F212+F213+F214</f>
        <v>200</v>
      </c>
      <c r="G211" s="34">
        <f t="shared" si="37"/>
        <v>400</v>
      </c>
      <c r="H211" s="105">
        <f t="shared" si="37"/>
        <v>0</v>
      </c>
      <c r="I211" s="45">
        <f t="shared" si="37"/>
        <v>100</v>
      </c>
      <c r="J211" s="45">
        <f>J212+J213+J214</f>
        <v>100</v>
      </c>
      <c r="K211" s="45">
        <f>K212+K213+K214</f>
        <v>100</v>
      </c>
      <c r="L211" s="90">
        <f t="shared" si="37"/>
        <v>100</v>
      </c>
      <c r="M211" s="204" t="s">
        <v>26</v>
      </c>
      <c r="N211" s="203" t="s">
        <v>109</v>
      </c>
    </row>
    <row r="212" spans="1:14" ht="67.5" customHeight="1">
      <c r="A212" s="223"/>
      <c r="B212" s="203"/>
      <c r="C212" s="203"/>
      <c r="D212" s="34" t="s">
        <v>90</v>
      </c>
      <c r="E212" s="204"/>
      <c r="F212" s="34"/>
      <c r="G212" s="34"/>
      <c r="H212" s="105"/>
      <c r="I212" s="152"/>
      <c r="J212" s="152"/>
      <c r="K212" s="152"/>
      <c r="L212" s="150"/>
      <c r="M212" s="204"/>
      <c r="N212" s="203"/>
    </row>
    <row r="213" spans="1:14" ht="60" customHeight="1">
      <c r="A213" s="223"/>
      <c r="B213" s="203"/>
      <c r="C213" s="203"/>
      <c r="D213" s="34" t="s">
        <v>82</v>
      </c>
      <c r="E213" s="204"/>
      <c r="F213" s="34">
        <v>200</v>
      </c>
      <c r="G213" s="34">
        <f>H213+I213+J213+K213+L213</f>
        <v>400</v>
      </c>
      <c r="H213" s="105">
        <f>100-100</f>
        <v>0</v>
      </c>
      <c r="I213" s="45">
        <v>100</v>
      </c>
      <c r="J213" s="45">
        <v>100</v>
      </c>
      <c r="K213" s="45">
        <v>100</v>
      </c>
      <c r="L213" s="90">
        <v>100</v>
      </c>
      <c r="M213" s="204"/>
      <c r="N213" s="203"/>
    </row>
    <row r="214" spans="1:14" ht="49.5" customHeight="1">
      <c r="A214" s="223"/>
      <c r="B214" s="203"/>
      <c r="C214" s="203"/>
      <c r="D214" s="17" t="s">
        <v>29</v>
      </c>
      <c r="E214" s="204"/>
      <c r="F214" s="34"/>
      <c r="G214" s="34"/>
      <c r="H214" s="105"/>
      <c r="I214" s="152"/>
      <c r="J214" s="152"/>
      <c r="K214" s="152"/>
      <c r="L214" s="47"/>
      <c r="M214" s="204"/>
      <c r="N214" s="203"/>
    </row>
    <row r="215" spans="1:14" ht="39.75" customHeight="1">
      <c r="A215" s="223" t="s">
        <v>129</v>
      </c>
      <c r="B215" s="203" t="s">
        <v>111</v>
      </c>
      <c r="C215" s="203" t="s">
        <v>112</v>
      </c>
      <c r="D215" s="17" t="s">
        <v>34</v>
      </c>
      <c r="E215" s="204" t="s">
        <v>55</v>
      </c>
      <c r="F215" s="46">
        <f aca="true" t="shared" si="38" ref="F215:L215">F216+F217+F218</f>
        <v>0</v>
      </c>
      <c r="G215" s="46">
        <f t="shared" si="38"/>
        <v>400</v>
      </c>
      <c r="H215" s="105">
        <f t="shared" si="38"/>
        <v>0</v>
      </c>
      <c r="I215" s="151">
        <f t="shared" si="38"/>
        <v>100</v>
      </c>
      <c r="J215" s="151">
        <f>J216+J217+J218</f>
        <v>100</v>
      </c>
      <c r="K215" s="151">
        <f>K216+K217+K218</f>
        <v>100</v>
      </c>
      <c r="L215" s="48">
        <f t="shared" si="38"/>
        <v>100</v>
      </c>
      <c r="M215" s="204" t="s">
        <v>26</v>
      </c>
      <c r="N215" s="203" t="s">
        <v>113</v>
      </c>
    </row>
    <row r="216" spans="1:14" ht="49.5" customHeight="1">
      <c r="A216" s="223"/>
      <c r="B216" s="203"/>
      <c r="C216" s="203"/>
      <c r="D216" s="34" t="s">
        <v>90</v>
      </c>
      <c r="E216" s="204"/>
      <c r="F216" s="34"/>
      <c r="G216" s="34"/>
      <c r="H216" s="105"/>
      <c r="I216" s="152"/>
      <c r="J216" s="152"/>
      <c r="K216" s="152"/>
      <c r="L216" s="47"/>
      <c r="M216" s="204"/>
      <c r="N216" s="203"/>
    </row>
    <row r="217" spans="1:14" ht="49.5" customHeight="1">
      <c r="A217" s="223"/>
      <c r="B217" s="203"/>
      <c r="C217" s="203"/>
      <c r="D217" s="34" t="s">
        <v>82</v>
      </c>
      <c r="E217" s="204"/>
      <c r="F217" s="46">
        <f aca="true" t="shared" si="39" ref="F217:L217">F221</f>
        <v>0</v>
      </c>
      <c r="G217" s="46">
        <f t="shared" si="39"/>
        <v>400</v>
      </c>
      <c r="H217" s="105">
        <v>0</v>
      </c>
      <c r="I217" s="151">
        <f t="shared" si="39"/>
        <v>100</v>
      </c>
      <c r="J217" s="151">
        <f>J221</f>
        <v>100</v>
      </c>
      <c r="K217" s="151">
        <f>K221</f>
        <v>100</v>
      </c>
      <c r="L217" s="48">
        <f t="shared" si="39"/>
        <v>100</v>
      </c>
      <c r="M217" s="204"/>
      <c r="N217" s="203"/>
    </row>
    <row r="218" spans="1:14" ht="56.25" customHeight="1">
      <c r="A218" s="223"/>
      <c r="B218" s="203"/>
      <c r="C218" s="203"/>
      <c r="D218" s="17" t="s">
        <v>29</v>
      </c>
      <c r="E218" s="204"/>
      <c r="F218" s="34"/>
      <c r="G218" s="34"/>
      <c r="H218" s="105"/>
      <c r="I218" s="152"/>
      <c r="J218" s="152"/>
      <c r="K218" s="152"/>
      <c r="L218" s="47"/>
      <c r="M218" s="204"/>
      <c r="N218" s="203"/>
    </row>
    <row r="219" spans="1:14" ht="41.25" customHeight="1">
      <c r="A219" s="224" t="s">
        <v>256</v>
      </c>
      <c r="B219" s="203" t="s">
        <v>114</v>
      </c>
      <c r="C219" s="204" t="s">
        <v>54</v>
      </c>
      <c r="D219" s="34" t="s">
        <v>24</v>
      </c>
      <c r="E219" s="204" t="s">
        <v>25</v>
      </c>
      <c r="F219" s="43">
        <f aca="true" t="shared" si="40" ref="F219:L219">F220+F221+F222</f>
        <v>0</v>
      </c>
      <c r="G219" s="43">
        <f t="shared" si="40"/>
        <v>400</v>
      </c>
      <c r="H219" s="104">
        <f t="shared" si="40"/>
        <v>0</v>
      </c>
      <c r="I219" s="43">
        <f t="shared" si="40"/>
        <v>100</v>
      </c>
      <c r="J219" s="43">
        <f>J220+J221+J222</f>
        <v>100</v>
      </c>
      <c r="K219" s="43">
        <f>K220+K221+K222</f>
        <v>100</v>
      </c>
      <c r="L219" s="43">
        <f t="shared" si="40"/>
        <v>100</v>
      </c>
      <c r="M219" s="204" t="s">
        <v>26</v>
      </c>
      <c r="N219" s="201" t="s">
        <v>109</v>
      </c>
    </row>
    <row r="220" spans="1:14" ht="73.5" customHeight="1">
      <c r="A220" s="224"/>
      <c r="B220" s="203"/>
      <c r="C220" s="204"/>
      <c r="D220" s="34" t="s">
        <v>90</v>
      </c>
      <c r="E220" s="204"/>
      <c r="F220" s="43">
        <v>0</v>
      </c>
      <c r="G220" s="43">
        <v>0</v>
      </c>
      <c r="H220" s="104">
        <v>0</v>
      </c>
      <c r="I220" s="43">
        <v>0</v>
      </c>
      <c r="J220" s="43">
        <v>0</v>
      </c>
      <c r="K220" s="43">
        <v>0</v>
      </c>
      <c r="L220" s="43">
        <f>L224+L229</f>
        <v>0</v>
      </c>
      <c r="M220" s="204"/>
      <c r="N220" s="201"/>
    </row>
    <row r="221" spans="1:14" ht="50.25" customHeight="1">
      <c r="A221" s="224"/>
      <c r="B221" s="203"/>
      <c r="C221" s="204"/>
      <c r="D221" s="34" t="s">
        <v>82</v>
      </c>
      <c r="E221" s="204"/>
      <c r="F221" s="43">
        <v>0</v>
      </c>
      <c r="G221" s="43">
        <f>H221+I221+J221+K221+L221</f>
        <v>400</v>
      </c>
      <c r="H221" s="104">
        <v>0</v>
      </c>
      <c r="I221" s="43">
        <v>100</v>
      </c>
      <c r="J221" s="43">
        <v>100</v>
      </c>
      <c r="K221" s="43">
        <v>100</v>
      </c>
      <c r="L221" s="43">
        <v>100</v>
      </c>
      <c r="M221" s="204"/>
      <c r="N221" s="201"/>
    </row>
    <row r="222" spans="1:14" ht="88.5" customHeight="1">
      <c r="A222" s="224"/>
      <c r="B222" s="203"/>
      <c r="C222" s="204"/>
      <c r="D222" s="17" t="s">
        <v>29</v>
      </c>
      <c r="E222" s="204"/>
      <c r="F222" s="43">
        <f aca="true" t="shared" si="41" ref="F222:L222">F227+F231</f>
        <v>0</v>
      </c>
      <c r="G222" s="43">
        <f t="shared" si="41"/>
        <v>0</v>
      </c>
      <c r="H222" s="104">
        <f t="shared" si="41"/>
        <v>0</v>
      </c>
      <c r="I222" s="43">
        <f t="shared" si="41"/>
        <v>0</v>
      </c>
      <c r="J222" s="43">
        <f>J227+J231</f>
        <v>0</v>
      </c>
      <c r="K222" s="43">
        <f>K227+K231</f>
        <v>0</v>
      </c>
      <c r="L222" s="43">
        <f t="shared" si="41"/>
        <v>0</v>
      </c>
      <c r="M222" s="204"/>
      <c r="N222" s="201"/>
    </row>
    <row r="223" spans="1:14" ht="51.75" customHeight="1">
      <c r="A223" s="225" t="s">
        <v>133</v>
      </c>
      <c r="B223" s="218" t="s">
        <v>115</v>
      </c>
      <c r="C223" s="204" t="s">
        <v>105</v>
      </c>
      <c r="D223" s="44" t="s">
        <v>24</v>
      </c>
      <c r="E223" s="204" t="s">
        <v>55</v>
      </c>
      <c r="F223" s="49">
        <f aca="true" t="shared" si="42" ref="F223:L223">F224+F225+F226+F227</f>
        <v>660</v>
      </c>
      <c r="G223" s="49">
        <f>H223+I223+J223+K223+L223</f>
        <v>1980</v>
      </c>
      <c r="H223" s="104">
        <f>H224+H225+H226+H227</f>
        <v>0</v>
      </c>
      <c r="I223" s="43">
        <f t="shared" si="42"/>
        <v>660</v>
      </c>
      <c r="J223" s="43">
        <f>J224+J225+J226+J227</f>
        <v>660</v>
      </c>
      <c r="K223" s="43">
        <f>K224+K225+K226+K227</f>
        <v>660</v>
      </c>
      <c r="L223" s="49">
        <f t="shared" si="42"/>
        <v>0</v>
      </c>
      <c r="M223" s="204" t="s">
        <v>26</v>
      </c>
      <c r="N223" s="201" t="s">
        <v>116</v>
      </c>
    </row>
    <row r="224" spans="1:14" ht="76.5" customHeight="1">
      <c r="A224" s="225"/>
      <c r="B224" s="220"/>
      <c r="C224" s="204"/>
      <c r="D224" s="34" t="s">
        <v>90</v>
      </c>
      <c r="E224" s="204"/>
      <c r="F224" s="49"/>
      <c r="G224" s="49"/>
      <c r="H224" s="104"/>
      <c r="I224" s="43"/>
      <c r="J224" s="43"/>
      <c r="K224" s="43"/>
      <c r="L224" s="49"/>
      <c r="M224" s="204"/>
      <c r="N224" s="201"/>
    </row>
    <row r="225" spans="1:14" ht="67.5" customHeight="1">
      <c r="A225" s="225"/>
      <c r="B225" s="220"/>
      <c r="C225" s="204"/>
      <c r="D225" s="34" t="s">
        <v>91</v>
      </c>
      <c r="E225" s="204"/>
      <c r="F225" s="49"/>
      <c r="G225" s="49"/>
      <c r="H225" s="104"/>
      <c r="I225" s="43"/>
      <c r="J225" s="43"/>
      <c r="K225" s="43"/>
      <c r="L225" s="49"/>
      <c r="M225" s="204"/>
      <c r="N225" s="201"/>
    </row>
    <row r="226" spans="1:14" ht="49.5" customHeight="1">
      <c r="A226" s="225"/>
      <c r="B226" s="220"/>
      <c r="C226" s="204"/>
      <c r="D226" s="34" t="s">
        <v>82</v>
      </c>
      <c r="E226" s="204"/>
      <c r="F226" s="49">
        <v>660</v>
      </c>
      <c r="G226" s="49">
        <f>H226+I226+J226+K226+L226</f>
        <v>1980</v>
      </c>
      <c r="H226" s="104">
        <f>H230</f>
        <v>0</v>
      </c>
      <c r="I226" s="43">
        <f>I230</f>
        <v>660</v>
      </c>
      <c r="J226" s="43">
        <f>J230</f>
        <v>660</v>
      </c>
      <c r="K226" s="43">
        <f>K230</f>
        <v>660</v>
      </c>
      <c r="L226" s="49">
        <f>L230</f>
        <v>0</v>
      </c>
      <c r="M226" s="204"/>
      <c r="N226" s="201"/>
    </row>
    <row r="227" spans="1:14" ht="94.5" customHeight="1">
      <c r="A227" s="225"/>
      <c r="B227" s="221"/>
      <c r="C227" s="204"/>
      <c r="D227" s="17" t="s">
        <v>29</v>
      </c>
      <c r="E227" s="204"/>
      <c r="F227" s="49"/>
      <c r="G227" s="49"/>
      <c r="H227" s="104"/>
      <c r="I227" s="43"/>
      <c r="J227" s="43"/>
      <c r="K227" s="43"/>
      <c r="L227" s="49"/>
      <c r="M227" s="204"/>
      <c r="N227" s="201"/>
    </row>
    <row r="228" spans="1:14" ht="42.75" customHeight="1">
      <c r="A228" s="225" t="s">
        <v>257</v>
      </c>
      <c r="B228" s="203" t="s">
        <v>117</v>
      </c>
      <c r="C228" s="203" t="s">
        <v>105</v>
      </c>
      <c r="D228" s="44" t="s">
        <v>24</v>
      </c>
      <c r="E228" s="204" t="s">
        <v>55</v>
      </c>
      <c r="F228" s="46">
        <f aca="true" t="shared" si="43" ref="F228:L228">F229+F230+F231</f>
        <v>660</v>
      </c>
      <c r="G228" s="46">
        <f t="shared" si="43"/>
        <v>1980</v>
      </c>
      <c r="H228" s="105">
        <f t="shared" si="43"/>
        <v>0</v>
      </c>
      <c r="I228" s="45">
        <f t="shared" si="43"/>
        <v>660</v>
      </c>
      <c r="J228" s="45">
        <f>J229+J230+J231</f>
        <v>660</v>
      </c>
      <c r="K228" s="45">
        <f>K229+K230+K231</f>
        <v>660</v>
      </c>
      <c r="L228" s="46">
        <f t="shared" si="43"/>
        <v>0</v>
      </c>
      <c r="M228" s="204" t="s">
        <v>26</v>
      </c>
      <c r="N228" s="201" t="s">
        <v>118</v>
      </c>
    </row>
    <row r="229" spans="1:14" ht="75.75" customHeight="1">
      <c r="A229" s="225"/>
      <c r="B229" s="203"/>
      <c r="C229" s="203"/>
      <c r="D229" s="34" t="s">
        <v>90</v>
      </c>
      <c r="E229" s="204"/>
      <c r="F229" s="34"/>
      <c r="G229" s="34">
        <f>H229+I229+J229+K229+L229</f>
        <v>0</v>
      </c>
      <c r="H229" s="105"/>
      <c r="I229" s="45"/>
      <c r="J229" s="45"/>
      <c r="K229" s="45"/>
      <c r="L229" s="34"/>
      <c r="M229" s="204"/>
      <c r="N229" s="201"/>
    </row>
    <row r="230" spans="1:14" ht="54.75" customHeight="1">
      <c r="A230" s="225"/>
      <c r="B230" s="203"/>
      <c r="C230" s="203"/>
      <c r="D230" s="34" t="s">
        <v>82</v>
      </c>
      <c r="E230" s="204"/>
      <c r="F230" s="34">
        <v>660</v>
      </c>
      <c r="G230" s="34">
        <f>H230+I230+J230+K230+L230</f>
        <v>1980</v>
      </c>
      <c r="H230" s="105">
        <v>0</v>
      </c>
      <c r="I230" s="45">
        <v>660</v>
      </c>
      <c r="J230" s="45">
        <v>660</v>
      </c>
      <c r="K230" s="45">
        <v>660</v>
      </c>
      <c r="L230" s="34"/>
      <c r="M230" s="204"/>
      <c r="N230" s="201"/>
    </row>
    <row r="231" spans="1:14" ht="51" customHeight="1" thickBot="1">
      <c r="A231" s="225"/>
      <c r="B231" s="203"/>
      <c r="C231" s="203"/>
      <c r="D231" s="17" t="s">
        <v>29</v>
      </c>
      <c r="E231" s="204"/>
      <c r="F231" s="34"/>
      <c r="G231" s="34"/>
      <c r="H231" s="105"/>
      <c r="I231" s="45"/>
      <c r="J231" s="45"/>
      <c r="K231" s="45"/>
      <c r="L231" s="34"/>
      <c r="M231" s="204"/>
      <c r="N231" s="201"/>
    </row>
    <row r="232" spans="1:14" ht="38.25" customHeight="1" thickBot="1">
      <c r="A232" s="226" t="s">
        <v>137</v>
      </c>
      <c r="B232" s="218" t="s">
        <v>273</v>
      </c>
      <c r="C232" s="206" t="s">
        <v>105</v>
      </c>
      <c r="D232" s="34" t="s">
        <v>24</v>
      </c>
      <c r="E232" s="201" t="s">
        <v>25</v>
      </c>
      <c r="F232" s="40">
        <f>F233+F234+F235</f>
        <v>368</v>
      </c>
      <c r="G232" s="40">
        <f>G233+G234</f>
        <v>0</v>
      </c>
      <c r="H232" s="103">
        <f>H233+H234</f>
        <v>0</v>
      </c>
      <c r="I232" s="40">
        <f>I233+I234+I235</f>
        <v>0</v>
      </c>
      <c r="J232" s="40">
        <f>J233+J234+J235</f>
        <v>0</v>
      </c>
      <c r="K232" s="40">
        <f>K233+K234+K235</f>
        <v>0</v>
      </c>
      <c r="L232" s="40">
        <f>L233+L234+L235</f>
        <v>0</v>
      </c>
      <c r="M232" s="206" t="s">
        <v>26</v>
      </c>
      <c r="N232" s="218" t="s">
        <v>274</v>
      </c>
    </row>
    <row r="233" spans="1:14" ht="44.25" customHeight="1" thickBot="1">
      <c r="A233" s="226"/>
      <c r="B233" s="218"/>
      <c r="C233" s="206"/>
      <c r="D233" s="34" t="s">
        <v>27</v>
      </c>
      <c r="E233" s="201"/>
      <c r="F233" s="40">
        <v>193</v>
      </c>
      <c r="G233" s="40">
        <f>H233+I233+J233+K233+L233</f>
        <v>0</v>
      </c>
      <c r="H233" s="103">
        <v>0</v>
      </c>
      <c r="I233" s="40">
        <v>0</v>
      </c>
      <c r="J233" s="40">
        <v>0</v>
      </c>
      <c r="K233" s="40">
        <v>0</v>
      </c>
      <c r="L233" s="40"/>
      <c r="M233" s="206"/>
      <c r="N233" s="218"/>
    </row>
    <row r="234" spans="1:14" ht="47.25" customHeight="1" thickBot="1">
      <c r="A234" s="226"/>
      <c r="B234" s="218"/>
      <c r="C234" s="206"/>
      <c r="D234" s="34" t="s">
        <v>82</v>
      </c>
      <c r="E234" s="201"/>
      <c r="F234" s="40">
        <v>175</v>
      </c>
      <c r="G234" s="40">
        <f>H234+I234+J234+K234+L234</f>
        <v>0</v>
      </c>
      <c r="H234" s="103">
        <v>0</v>
      </c>
      <c r="I234" s="40">
        <v>0</v>
      </c>
      <c r="J234" s="40">
        <v>0</v>
      </c>
      <c r="K234" s="40">
        <v>0</v>
      </c>
      <c r="L234" s="40"/>
      <c r="M234" s="206"/>
      <c r="N234" s="218"/>
    </row>
    <row r="235" spans="1:14" ht="215.25" customHeight="1">
      <c r="A235" s="226"/>
      <c r="B235" s="218"/>
      <c r="C235" s="206"/>
      <c r="D235" s="42" t="s">
        <v>29</v>
      </c>
      <c r="E235" s="201"/>
      <c r="F235" s="50"/>
      <c r="G235" s="50"/>
      <c r="H235" s="227" t="s">
        <v>275</v>
      </c>
      <c r="I235" s="228"/>
      <c r="J235" s="228"/>
      <c r="K235" s="229"/>
      <c r="L235" s="50"/>
      <c r="M235" s="206"/>
      <c r="N235" s="218"/>
    </row>
    <row r="236" spans="1:14" ht="51.75" customHeight="1">
      <c r="A236" s="225" t="s">
        <v>320</v>
      </c>
      <c r="B236" s="218" t="s">
        <v>319</v>
      </c>
      <c r="C236" s="204" t="s">
        <v>105</v>
      </c>
      <c r="D236" s="44" t="s">
        <v>24</v>
      </c>
      <c r="E236" s="204" t="s">
        <v>55</v>
      </c>
      <c r="F236" s="46">
        <f aca="true" t="shared" si="44" ref="F236:L236">F237+F238+F239</f>
        <v>201.2</v>
      </c>
      <c r="G236" s="90">
        <f t="shared" si="44"/>
        <v>534.96</v>
      </c>
      <c r="H236" s="105">
        <f t="shared" si="44"/>
        <v>133.74</v>
      </c>
      <c r="I236" s="45">
        <f>I237+I238+I239</f>
        <v>133.74</v>
      </c>
      <c r="J236" s="45">
        <f>J237+J238+J239</f>
        <v>133.74</v>
      </c>
      <c r="K236" s="45">
        <f>K237+K238+K239</f>
        <v>133.74</v>
      </c>
      <c r="L236" s="46">
        <f t="shared" si="44"/>
        <v>0</v>
      </c>
      <c r="M236" s="204" t="s">
        <v>26</v>
      </c>
      <c r="N236" s="201" t="s">
        <v>321</v>
      </c>
    </row>
    <row r="237" spans="1:14" ht="76.5" customHeight="1">
      <c r="A237" s="225"/>
      <c r="B237" s="220"/>
      <c r="C237" s="204"/>
      <c r="D237" s="34" t="s">
        <v>90</v>
      </c>
      <c r="E237" s="204"/>
      <c r="F237" s="34"/>
      <c r="G237" s="34">
        <f>H237+I237+J237+K237+L237</f>
        <v>0</v>
      </c>
      <c r="H237" s="105"/>
      <c r="I237" s="45"/>
      <c r="J237" s="45"/>
      <c r="K237" s="45"/>
      <c r="L237" s="34"/>
      <c r="M237" s="204"/>
      <c r="N237" s="201"/>
    </row>
    <row r="238" spans="1:14" ht="67.5" customHeight="1">
      <c r="A238" s="225"/>
      <c r="B238" s="220"/>
      <c r="C238" s="204"/>
      <c r="D238" s="34" t="s">
        <v>91</v>
      </c>
      <c r="E238" s="204"/>
      <c r="F238" s="34"/>
      <c r="G238" s="34">
        <f>H238+I238+J238+K238+L238</f>
        <v>0</v>
      </c>
      <c r="H238" s="105"/>
      <c r="I238" s="45"/>
      <c r="J238" s="45"/>
      <c r="K238" s="45"/>
      <c r="L238" s="34">
        <v>0</v>
      </c>
      <c r="M238" s="204"/>
      <c r="N238" s="201"/>
    </row>
    <row r="239" spans="1:14" ht="49.5" customHeight="1">
      <c r="A239" s="225"/>
      <c r="B239" s="220"/>
      <c r="C239" s="204"/>
      <c r="D239" s="34" t="s">
        <v>82</v>
      </c>
      <c r="E239" s="204"/>
      <c r="F239" s="34">
        <v>201.2</v>
      </c>
      <c r="G239" s="34">
        <f>H239+I239+J239+K239+L239</f>
        <v>534.96</v>
      </c>
      <c r="H239" s="105">
        <v>133.74</v>
      </c>
      <c r="I239" s="45">
        <v>133.74</v>
      </c>
      <c r="J239" s="45">
        <v>133.74</v>
      </c>
      <c r="K239" s="45">
        <v>133.74</v>
      </c>
      <c r="L239" s="34">
        <v>0</v>
      </c>
      <c r="M239" s="204"/>
      <c r="N239" s="201"/>
    </row>
    <row r="240" spans="1:14" ht="55.5" customHeight="1">
      <c r="A240" s="225"/>
      <c r="B240" s="221"/>
      <c r="C240" s="204"/>
      <c r="D240" s="17" t="s">
        <v>29</v>
      </c>
      <c r="E240" s="204"/>
      <c r="F240" s="49"/>
      <c r="G240" s="49"/>
      <c r="H240" s="104"/>
      <c r="I240" s="43"/>
      <c r="J240" s="43"/>
      <c r="K240" s="43"/>
      <c r="L240" s="49"/>
      <c r="M240" s="204"/>
      <c r="N240" s="201"/>
    </row>
    <row r="241" spans="1:14" ht="51.75" customHeight="1">
      <c r="A241" s="225" t="s">
        <v>322</v>
      </c>
      <c r="B241" s="218" t="s">
        <v>325</v>
      </c>
      <c r="C241" s="204" t="s">
        <v>323</v>
      </c>
      <c r="D241" s="44" t="s">
        <v>24</v>
      </c>
      <c r="E241" s="204" t="s">
        <v>55</v>
      </c>
      <c r="F241" s="46">
        <f aca="true" t="shared" si="45" ref="F241:L241">F242+F243+F244</f>
        <v>0</v>
      </c>
      <c r="G241" s="90">
        <f t="shared" si="45"/>
        <v>1500</v>
      </c>
      <c r="H241" s="105">
        <f t="shared" si="45"/>
        <v>1500</v>
      </c>
      <c r="I241" s="45">
        <f t="shared" si="45"/>
        <v>0</v>
      </c>
      <c r="J241" s="45">
        <f>J242+J243+J244</f>
        <v>0</v>
      </c>
      <c r="K241" s="45">
        <f>K242+K243+K244</f>
        <v>0</v>
      </c>
      <c r="L241" s="46">
        <f t="shared" si="45"/>
        <v>0</v>
      </c>
      <c r="M241" s="204" t="s">
        <v>26</v>
      </c>
      <c r="N241" s="201" t="s">
        <v>324</v>
      </c>
    </row>
    <row r="242" spans="1:14" ht="76.5" customHeight="1">
      <c r="A242" s="225"/>
      <c r="B242" s="220"/>
      <c r="C242" s="204"/>
      <c r="D242" s="34" t="s">
        <v>90</v>
      </c>
      <c r="E242" s="204"/>
      <c r="F242" s="34"/>
      <c r="G242" s="137">
        <f>H242+I242+J242+K242+L242</f>
        <v>1500</v>
      </c>
      <c r="H242" s="105">
        <v>1500</v>
      </c>
      <c r="I242" s="45">
        <v>0</v>
      </c>
      <c r="J242" s="45">
        <v>0</v>
      </c>
      <c r="K242" s="45">
        <v>0</v>
      </c>
      <c r="L242" s="137">
        <v>0</v>
      </c>
      <c r="M242" s="204"/>
      <c r="N242" s="201"/>
    </row>
    <row r="243" spans="1:14" ht="67.5" customHeight="1">
      <c r="A243" s="225"/>
      <c r="B243" s="220"/>
      <c r="C243" s="204"/>
      <c r="D243" s="34" t="s">
        <v>91</v>
      </c>
      <c r="E243" s="204"/>
      <c r="F243" s="34">
        <v>0</v>
      </c>
      <c r="G243" s="34">
        <v>0</v>
      </c>
      <c r="H243" s="105">
        <v>0</v>
      </c>
      <c r="I243" s="45">
        <v>0</v>
      </c>
      <c r="J243" s="45">
        <v>0</v>
      </c>
      <c r="K243" s="45">
        <v>0</v>
      </c>
      <c r="L243" s="34">
        <v>0</v>
      </c>
      <c r="M243" s="204"/>
      <c r="N243" s="201"/>
    </row>
    <row r="244" spans="1:14" ht="49.5" customHeight="1">
      <c r="A244" s="225"/>
      <c r="B244" s="220"/>
      <c r="C244" s="204"/>
      <c r="D244" s="34" t="s">
        <v>82</v>
      </c>
      <c r="E244" s="204"/>
      <c r="F244" s="34"/>
      <c r="G244" s="34"/>
      <c r="H244" s="105"/>
      <c r="I244" s="45"/>
      <c r="J244" s="45"/>
      <c r="K244" s="45"/>
      <c r="L244" s="34"/>
      <c r="M244" s="204"/>
      <c r="N244" s="201"/>
    </row>
    <row r="245" spans="1:14" ht="51.75" customHeight="1">
      <c r="A245" s="225"/>
      <c r="B245" s="221"/>
      <c r="C245" s="204"/>
      <c r="D245" s="17" t="s">
        <v>29</v>
      </c>
      <c r="E245" s="204"/>
      <c r="F245" s="49"/>
      <c r="G245" s="49"/>
      <c r="H245" s="104"/>
      <c r="I245" s="43"/>
      <c r="J245" s="43"/>
      <c r="K245" s="43"/>
      <c r="L245" s="49"/>
      <c r="M245" s="204"/>
      <c r="N245" s="201"/>
    </row>
    <row r="246" spans="1:14" ht="51.75" customHeight="1">
      <c r="A246" s="225" t="s">
        <v>336</v>
      </c>
      <c r="B246" s="218" t="s">
        <v>337</v>
      </c>
      <c r="C246" s="204" t="s">
        <v>323</v>
      </c>
      <c r="D246" s="44" t="s">
        <v>24</v>
      </c>
      <c r="E246" s="204" t="s">
        <v>55</v>
      </c>
      <c r="F246" s="46">
        <f aca="true" t="shared" si="46" ref="F246:L246">F247+F248+F249</f>
        <v>0</v>
      </c>
      <c r="G246" s="90">
        <f t="shared" si="46"/>
        <v>4457.8</v>
      </c>
      <c r="H246" s="105">
        <f t="shared" si="46"/>
        <v>4591.5</v>
      </c>
      <c r="I246" s="45">
        <f t="shared" si="46"/>
        <v>0</v>
      </c>
      <c r="J246" s="45">
        <f>J247+J248+J249</f>
        <v>0</v>
      </c>
      <c r="K246" s="45">
        <f>K247+K248+K249</f>
        <v>0</v>
      </c>
      <c r="L246" s="46">
        <f t="shared" si="46"/>
        <v>0</v>
      </c>
      <c r="M246" s="204" t="s">
        <v>26</v>
      </c>
      <c r="N246" s="201" t="s">
        <v>321</v>
      </c>
    </row>
    <row r="247" spans="1:14" ht="76.5" customHeight="1">
      <c r="A247" s="225"/>
      <c r="B247" s="220"/>
      <c r="C247" s="204"/>
      <c r="D247" s="34" t="s">
        <v>90</v>
      </c>
      <c r="E247" s="204"/>
      <c r="F247" s="34"/>
      <c r="G247" s="137">
        <f>H247+I247+J247+K247+L247</f>
        <v>1337.4</v>
      </c>
      <c r="H247" s="105">
        <v>1337.4</v>
      </c>
      <c r="I247" s="45">
        <v>0</v>
      </c>
      <c r="J247" s="45">
        <v>0</v>
      </c>
      <c r="K247" s="45">
        <v>0</v>
      </c>
      <c r="L247" s="137">
        <v>0</v>
      </c>
      <c r="M247" s="204"/>
      <c r="N247" s="201"/>
    </row>
    <row r="248" spans="1:14" ht="67.5" customHeight="1">
      <c r="A248" s="225"/>
      <c r="B248" s="220"/>
      <c r="C248" s="204"/>
      <c r="D248" s="34" t="s">
        <v>91</v>
      </c>
      <c r="E248" s="204"/>
      <c r="F248" s="34">
        <v>0</v>
      </c>
      <c r="G248" s="137">
        <f>H248+I248+J248+K248+L248</f>
        <v>3120.4</v>
      </c>
      <c r="H248" s="105">
        <v>3120.4</v>
      </c>
      <c r="I248" s="45">
        <v>0</v>
      </c>
      <c r="J248" s="45">
        <v>0</v>
      </c>
      <c r="K248" s="45">
        <v>0</v>
      </c>
      <c r="L248" s="34">
        <v>0</v>
      </c>
      <c r="M248" s="204"/>
      <c r="N248" s="201"/>
    </row>
    <row r="249" spans="1:14" ht="49.5" customHeight="1">
      <c r="A249" s="225"/>
      <c r="B249" s="220"/>
      <c r="C249" s="204"/>
      <c r="D249" s="34" t="s">
        <v>82</v>
      </c>
      <c r="E249" s="204"/>
      <c r="F249" s="34"/>
      <c r="G249" s="34"/>
      <c r="H249" s="105">
        <v>133.7</v>
      </c>
      <c r="I249" s="45"/>
      <c r="J249" s="45"/>
      <c r="K249" s="45"/>
      <c r="L249" s="34"/>
      <c r="M249" s="204"/>
      <c r="N249" s="201"/>
    </row>
    <row r="250" spans="1:14" ht="53.25" customHeight="1">
      <c r="A250" s="225"/>
      <c r="B250" s="221"/>
      <c r="C250" s="204"/>
      <c r="D250" s="17" t="s">
        <v>29</v>
      </c>
      <c r="E250" s="204"/>
      <c r="F250" s="49"/>
      <c r="G250" s="49"/>
      <c r="H250" s="104"/>
      <c r="I250" s="43"/>
      <c r="J250" s="43"/>
      <c r="K250" s="43"/>
      <c r="L250" s="49"/>
      <c r="M250" s="204"/>
      <c r="N250" s="201"/>
    </row>
    <row r="251" spans="1:14" ht="51.75" customHeight="1">
      <c r="A251" s="225" t="s">
        <v>339</v>
      </c>
      <c r="B251" s="218" t="s">
        <v>338</v>
      </c>
      <c r="C251" s="204" t="s">
        <v>323</v>
      </c>
      <c r="D251" s="44" t="s">
        <v>24</v>
      </c>
      <c r="E251" s="204" t="s">
        <v>55</v>
      </c>
      <c r="F251" s="46">
        <f aca="true" t="shared" si="47" ref="F251:L251">F252+F253+F254</f>
        <v>0</v>
      </c>
      <c r="G251" s="90">
        <f t="shared" si="47"/>
        <v>300</v>
      </c>
      <c r="H251" s="105">
        <f t="shared" si="47"/>
        <v>300</v>
      </c>
      <c r="I251" s="45">
        <f t="shared" si="47"/>
        <v>0</v>
      </c>
      <c r="J251" s="45">
        <f>J252+J253+J254</f>
        <v>0</v>
      </c>
      <c r="K251" s="45">
        <f>K252+K253+K254</f>
        <v>0</v>
      </c>
      <c r="L251" s="46">
        <f t="shared" si="47"/>
        <v>0</v>
      </c>
      <c r="M251" s="204" t="s">
        <v>26</v>
      </c>
      <c r="N251" s="201" t="s">
        <v>324</v>
      </c>
    </row>
    <row r="252" spans="1:14" ht="76.5" customHeight="1">
      <c r="A252" s="225"/>
      <c r="B252" s="220"/>
      <c r="C252" s="204"/>
      <c r="D252" s="34" t="s">
        <v>90</v>
      </c>
      <c r="E252" s="204"/>
      <c r="F252" s="34"/>
      <c r="G252" s="137">
        <f>H252+I252+J252+K252+L252</f>
        <v>0</v>
      </c>
      <c r="H252" s="105"/>
      <c r="I252" s="45">
        <v>0</v>
      </c>
      <c r="J252" s="45">
        <v>0</v>
      </c>
      <c r="K252" s="45">
        <v>0</v>
      </c>
      <c r="L252" s="137">
        <v>0</v>
      </c>
      <c r="M252" s="204"/>
      <c r="N252" s="201"/>
    </row>
    <row r="253" spans="1:14" ht="67.5" customHeight="1">
      <c r="A253" s="225"/>
      <c r="B253" s="220"/>
      <c r="C253" s="204"/>
      <c r="D253" s="34" t="s">
        <v>91</v>
      </c>
      <c r="E253" s="204"/>
      <c r="F253" s="34">
        <v>0</v>
      </c>
      <c r="G253" s="137">
        <f>H253+I253+J253+K253+L253</f>
        <v>0</v>
      </c>
      <c r="H253" s="105">
        <v>0</v>
      </c>
      <c r="I253" s="45">
        <v>0</v>
      </c>
      <c r="J253" s="45">
        <v>0</v>
      </c>
      <c r="K253" s="45">
        <v>0</v>
      </c>
      <c r="L253" s="34">
        <v>0</v>
      </c>
      <c r="M253" s="204"/>
      <c r="N253" s="201"/>
    </row>
    <row r="254" spans="1:14" ht="49.5" customHeight="1">
      <c r="A254" s="225"/>
      <c r="B254" s="220"/>
      <c r="C254" s="204"/>
      <c r="D254" s="34" t="s">
        <v>82</v>
      </c>
      <c r="E254" s="204"/>
      <c r="F254" s="34"/>
      <c r="G254" s="137">
        <f>H254+I254+J254+K254+L254</f>
        <v>300</v>
      </c>
      <c r="H254" s="105">
        <v>300</v>
      </c>
      <c r="I254" s="45">
        <v>0</v>
      </c>
      <c r="J254" s="45">
        <v>0</v>
      </c>
      <c r="K254" s="45">
        <v>0</v>
      </c>
      <c r="L254" s="46">
        <v>0</v>
      </c>
      <c r="M254" s="204"/>
      <c r="N254" s="201"/>
    </row>
    <row r="255" spans="1:14" ht="53.25" customHeight="1">
      <c r="A255" s="225"/>
      <c r="B255" s="221"/>
      <c r="C255" s="204"/>
      <c r="D255" s="17" t="s">
        <v>29</v>
      </c>
      <c r="E255" s="204"/>
      <c r="F255" s="49"/>
      <c r="G255" s="49"/>
      <c r="H255" s="104"/>
      <c r="I255" s="43"/>
      <c r="J255" s="43"/>
      <c r="K255" s="43"/>
      <c r="L255" s="49"/>
      <c r="M255" s="204"/>
      <c r="N255" s="201"/>
    </row>
    <row r="256" spans="1:14" ht="51.75" customHeight="1">
      <c r="A256" s="225" t="s">
        <v>345</v>
      </c>
      <c r="B256" s="218" t="s">
        <v>344</v>
      </c>
      <c r="C256" s="203" t="s">
        <v>124</v>
      </c>
      <c r="D256" s="44" t="s">
        <v>24</v>
      </c>
      <c r="E256" s="204" t="s">
        <v>55</v>
      </c>
      <c r="F256" s="46">
        <f aca="true" t="shared" si="48" ref="F256:L256">F257+F258+F259</f>
        <v>0</v>
      </c>
      <c r="G256" s="90">
        <f t="shared" si="48"/>
        <v>650</v>
      </c>
      <c r="H256" s="105">
        <f t="shared" si="48"/>
        <v>650</v>
      </c>
      <c r="I256" s="45">
        <f t="shared" si="48"/>
        <v>0</v>
      </c>
      <c r="J256" s="45">
        <f>J257+J258+J259</f>
        <v>0</v>
      </c>
      <c r="K256" s="45">
        <f>K257+K258+K259</f>
        <v>0</v>
      </c>
      <c r="L256" s="46">
        <f t="shared" si="48"/>
        <v>0</v>
      </c>
      <c r="M256" s="204" t="s">
        <v>26</v>
      </c>
      <c r="N256" s="201" t="s">
        <v>346</v>
      </c>
    </row>
    <row r="257" spans="1:14" ht="69" customHeight="1">
      <c r="A257" s="225"/>
      <c r="B257" s="220"/>
      <c r="C257" s="203"/>
      <c r="D257" s="34" t="s">
        <v>90</v>
      </c>
      <c r="E257" s="204"/>
      <c r="F257" s="34"/>
      <c r="G257" s="137">
        <f>H257+I257+J257+K257+L257</f>
        <v>0</v>
      </c>
      <c r="H257" s="105"/>
      <c r="I257" s="45">
        <v>0</v>
      </c>
      <c r="J257" s="45">
        <v>0</v>
      </c>
      <c r="K257" s="45">
        <v>0</v>
      </c>
      <c r="L257" s="137">
        <v>0</v>
      </c>
      <c r="M257" s="204"/>
      <c r="N257" s="201"/>
    </row>
    <row r="258" spans="1:14" ht="67.5" customHeight="1">
      <c r="A258" s="225"/>
      <c r="B258" s="220"/>
      <c r="C258" s="203"/>
      <c r="D258" s="34" t="s">
        <v>91</v>
      </c>
      <c r="E258" s="204"/>
      <c r="F258" s="34">
        <v>0</v>
      </c>
      <c r="G258" s="137">
        <f>H258+I258+J258+K258+L258</f>
        <v>0</v>
      </c>
      <c r="H258" s="105">
        <v>0</v>
      </c>
      <c r="I258" s="45">
        <v>0</v>
      </c>
      <c r="J258" s="45">
        <v>0</v>
      </c>
      <c r="K258" s="45">
        <v>0</v>
      </c>
      <c r="L258" s="34">
        <v>0</v>
      </c>
      <c r="M258" s="204"/>
      <c r="N258" s="201"/>
    </row>
    <row r="259" spans="1:14" ht="49.5" customHeight="1">
      <c r="A259" s="225"/>
      <c r="B259" s="220"/>
      <c r="C259" s="203"/>
      <c r="D259" s="34" t="s">
        <v>82</v>
      </c>
      <c r="E259" s="204"/>
      <c r="F259" s="34"/>
      <c r="G259" s="137">
        <f>H259+I259+J259+K259+L259</f>
        <v>650</v>
      </c>
      <c r="H259" s="105">
        <f>413+237</f>
        <v>650</v>
      </c>
      <c r="I259" s="45">
        <v>0</v>
      </c>
      <c r="J259" s="45">
        <v>0</v>
      </c>
      <c r="K259" s="45">
        <v>0</v>
      </c>
      <c r="L259" s="46">
        <v>0</v>
      </c>
      <c r="M259" s="204"/>
      <c r="N259" s="201"/>
    </row>
    <row r="260" spans="1:14" ht="48" customHeight="1">
      <c r="A260" s="225"/>
      <c r="B260" s="221"/>
      <c r="C260" s="203"/>
      <c r="D260" s="17" t="s">
        <v>29</v>
      </c>
      <c r="E260" s="204"/>
      <c r="F260" s="49"/>
      <c r="G260" s="49"/>
      <c r="H260" s="104"/>
      <c r="I260" s="43"/>
      <c r="J260" s="43"/>
      <c r="K260" s="43"/>
      <c r="L260" s="49"/>
      <c r="M260" s="204"/>
      <c r="N260" s="201"/>
    </row>
    <row r="261" spans="1:14" ht="42.75" customHeight="1">
      <c r="A261" s="222" t="s">
        <v>349</v>
      </c>
      <c r="B261" s="218" t="s">
        <v>347</v>
      </c>
      <c r="C261" s="203" t="s">
        <v>135</v>
      </c>
      <c r="D261" s="42" t="s">
        <v>34</v>
      </c>
      <c r="E261" s="201" t="s">
        <v>55</v>
      </c>
      <c r="F261" s="34"/>
      <c r="G261" s="34">
        <f>H261+I261+J261+K261+L261</f>
        <v>210.8</v>
      </c>
      <c r="H261" s="105">
        <f>H262+H263+H264+H265</f>
        <v>210.8</v>
      </c>
      <c r="I261" s="45">
        <f>I262+I263+I264+I265</f>
        <v>0</v>
      </c>
      <c r="J261" s="45">
        <f>J262+J263+J264+J265</f>
        <v>0</v>
      </c>
      <c r="K261" s="45">
        <f>K262+K263+K264+K265</f>
        <v>0</v>
      </c>
      <c r="L261" s="34">
        <f>L262+L263+L264+L265</f>
        <v>0</v>
      </c>
      <c r="M261" s="204" t="s">
        <v>26</v>
      </c>
      <c r="N261" s="218" t="s">
        <v>348</v>
      </c>
    </row>
    <row r="262" spans="1:14" ht="72.75" customHeight="1">
      <c r="A262" s="222"/>
      <c r="B262" s="220"/>
      <c r="C262" s="202"/>
      <c r="D262" s="34" t="s">
        <v>27</v>
      </c>
      <c r="E262" s="201"/>
      <c r="F262" s="34"/>
      <c r="G262" s="34"/>
      <c r="H262" s="105"/>
      <c r="I262" s="45"/>
      <c r="J262" s="45"/>
      <c r="K262" s="45"/>
      <c r="L262" s="34"/>
      <c r="M262" s="204"/>
      <c r="N262" s="220"/>
    </row>
    <row r="263" spans="1:14" ht="72.75" customHeight="1">
      <c r="A263" s="222"/>
      <c r="B263" s="220"/>
      <c r="C263" s="202"/>
      <c r="D263" s="34" t="s">
        <v>91</v>
      </c>
      <c r="E263" s="201"/>
      <c r="F263" s="34"/>
      <c r="G263" s="34"/>
      <c r="H263" s="105"/>
      <c r="I263" s="45"/>
      <c r="J263" s="45"/>
      <c r="K263" s="45"/>
      <c r="L263" s="34"/>
      <c r="M263" s="204"/>
      <c r="N263" s="220"/>
    </row>
    <row r="264" spans="1:14" ht="50.25" customHeight="1">
      <c r="A264" s="222"/>
      <c r="B264" s="220"/>
      <c r="C264" s="202"/>
      <c r="D264" s="34" t="s">
        <v>82</v>
      </c>
      <c r="E264" s="201"/>
      <c r="F264" s="34"/>
      <c r="G264" s="34">
        <f>H264+I264+J264+K264+L264</f>
        <v>210.8</v>
      </c>
      <c r="H264" s="105">
        <v>210.8</v>
      </c>
      <c r="I264" s="45"/>
      <c r="J264" s="45"/>
      <c r="K264" s="45"/>
      <c r="L264" s="34"/>
      <c r="M264" s="204"/>
      <c r="N264" s="220"/>
    </row>
    <row r="265" spans="1:14" ht="53.25" customHeight="1">
      <c r="A265" s="222"/>
      <c r="B265" s="221"/>
      <c r="C265" s="202"/>
      <c r="D265" s="42" t="s">
        <v>29</v>
      </c>
      <c r="E265" s="201"/>
      <c r="F265" s="34"/>
      <c r="G265" s="34"/>
      <c r="H265" s="105"/>
      <c r="I265" s="45"/>
      <c r="J265" s="45"/>
      <c r="K265" s="45"/>
      <c r="L265" s="34"/>
      <c r="M265" s="204"/>
      <c r="N265" s="221"/>
    </row>
    <row r="266" spans="1:14" ht="42.75" customHeight="1">
      <c r="A266" s="222" t="s">
        <v>350</v>
      </c>
      <c r="B266" s="218" t="s">
        <v>351</v>
      </c>
      <c r="C266" s="203" t="s">
        <v>135</v>
      </c>
      <c r="D266" s="42" t="s">
        <v>34</v>
      </c>
      <c r="E266" s="201" t="s">
        <v>55</v>
      </c>
      <c r="F266" s="34"/>
      <c r="G266" s="34"/>
      <c r="H266" s="105"/>
      <c r="I266" s="45">
        <f>I269</f>
        <v>27000</v>
      </c>
      <c r="J266" s="45">
        <f>J267+J268+J269+J270</f>
        <v>0</v>
      </c>
      <c r="K266" s="45">
        <f>K267+K268+K269+K270</f>
        <v>0</v>
      </c>
      <c r="L266" s="34">
        <f>L267+L268+L269+L270</f>
        <v>0</v>
      </c>
      <c r="M266" s="204" t="s">
        <v>26</v>
      </c>
      <c r="N266" s="218" t="s">
        <v>352</v>
      </c>
    </row>
    <row r="267" spans="1:14" ht="72.75" customHeight="1">
      <c r="A267" s="222"/>
      <c r="B267" s="220"/>
      <c r="C267" s="202"/>
      <c r="D267" s="34" t="s">
        <v>27</v>
      </c>
      <c r="E267" s="201"/>
      <c r="F267" s="34"/>
      <c r="G267" s="34"/>
      <c r="H267" s="105"/>
      <c r="I267" s="45"/>
      <c r="J267" s="45"/>
      <c r="K267" s="45"/>
      <c r="L267" s="34"/>
      <c r="M267" s="204"/>
      <c r="N267" s="220"/>
    </row>
    <row r="268" spans="1:14" ht="72.75" customHeight="1">
      <c r="A268" s="222"/>
      <c r="B268" s="220"/>
      <c r="C268" s="202"/>
      <c r="D268" s="34" t="s">
        <v>91</v>
      </c>
      <c r="E268" s="201"/>
      <c r="F268" s="34"/>
      <c r="G268" s="34"/>
      <c r="H268" s="105"/>
      <c r="I268" s="45"/>
      <c r="J268" s="45"/>
      <c r="K268" s="45"/>
      <c r="L268" s="34"/>
      <c r="M268" s="204"/>
      <c r="N268" s="220"/>
    </row>
    <row r="269" spans="1:14" ht="50.25" customHeight="1">
      <c r="A269" s="222"/>
      <c r="B269" s="220"/>
      <c r="C269" s="202"/>
      <c r="D269" s="34" t="s">
        <v>82</v>
      </c>
      <c r="E269" s="201"/>
      <c r="F269" s="34"/>
      <c r="G269" s="34"/>
      <c r="H269" s="105"/>
      <c r="I269" s="45">
        <v>27000</v>
      </c>
      <c r="J269" s="45"/>
      <c r="K269" s="45"/>
      <c r="L269" s="34"/>
      <c r="M269" s="204"/>
      <c r="N269" s="220"/>
    </row>
    <row r="270" spans="1:14" ht="53.25" customHeight="1">
      <c r="A270" s="222"/>
      <c r="B270" s="221"/>
      <c r="C270" s="202"/>
      <c r="D270" s="42" t="s">
        <v>29</v>
      </c>
      <c r="E270" s="201"/>
      <c r="F270" s="34"/>
      <c r="G270" s="34"/>
      <c r="H270" s="105"/>
      <c r="I270" s="45"/>
      <c r="J270" s="45"/>
      <c r="K270" s="45"/>
      <c r="L270" s="34"/>
      <c r="M270" s="204"/>
      <c r="N270" s="221"/>
    </row>
    <row r="271" spans="1:14" ht="34.5" customHeight="1">
      <c r="A271" s="230" t="s">
        <v>83</v>
      </c>
      <c r="B271" s="214" t="s">
        <v>276</v>
      </c>
      <c r="C271" s="204" t="s">
        <v>120</v>
      </c>
      <c r="D271" s="34" t="s">
        <v>24</v>
      </c>
      <c r="E271" s="201" t="s">
        <v>55</v>
      </c>
      <c r="F271" s="34">
        <f aca="true" t="shared" si="49" ref="F271:L271">F272+F273+F274+F275</f>
        <v>3212</v>
      </c>
      <c r="G271" s="34">
        <f t="shared" si="49"/>
        <v>18886</v>
      </c>
      <c r="H271" s="105">
        <f>H272+H273+H274+H275</f>
        <v>2899</v>
      </c>
      <c r="I271" s="45">
        <f t="shared" si="49"/>
        <v>3425</v>
      </c>
      <c r="J271" s="45">
        <f>J272+J273+J274+J275</f>
        <v>3425</v>
      </c>
      <c r="K271" s="45">
        <f>K272+K273+K274+K275</f>
        <v>3425</v>
      </c>
      <c r="L271" s="34">
        <f t="shared" si="49"/>
        <v>5712</v>
      </c>
      <c r="M271" s="206" t="s">
        <v>26</v>
      </c>
      <c r="N271" s="218" t="s">
        <v>121</v>
      </c>
    </row>
    <row r="272" spans="1:14" ht="45" customHeight="1">
      <c r="A272" s="230"/>
      <c r="B272" s="215"/>
      <c r="C272" s="204"/>
      <c r="D272" s="34" t="s">
        <v>27</v>
      </c>
      <c r="E272" s="201"/>
      <c r="F272" s="34">
        <f aca="true" t="shared" si="50" ref="F272:L273">F277+F282+F287+F292</f>
        <v>0</v>
      </c>
      <c r="G272" s="34">
        <f t="shared" si="50"/>
        <v>0</v>
      </c>
      <c r="H272" s="105">
        <f t="shared" si="50"/>
        <v>0</v>
      </c>
      <c r="I272" s="45">
        <f t="shared" si="50"/>
        <v>0</v>
      </c>
      <c r="J272" s="45">
        <f>J277+J282+J287+J292</f>
        <v>0</v>
      </c>
      <c r="K272" s="45">
        <f>K277+K282+K287+K292</f>
        <v>0</v>
      </c>
      <c r="L272" s="34">
        <f t="shared" si="50"/>
        <v>0</v>
      </c>
      <c r="M272" s="206"/>
      <c r="N272" s="220"/>
    </row>
    <row r="273" spans="1:14" ht="73.5" customHeight="1">
      <c r="A273" s="230"/>
      <c r="B273" s="215"/>
      <c r="C273" s="204"/>
      <c r="D273" s="34" t="s">
        <v>91</v>
      </c>
      <c r="E273" s="201"/>
      <c r="F273" s="34">
        <f t="shared" si="50"/>
        <v>0</v>
      </c>
      <c r="G273" s="34">
        <f t="shared" si="50"/>
        <v>0</v>
      </c>
      <c r="H273" s="105">
        <f t="shared" si="50"/>
        <v>0</v>
      </c>
      <c r="I273" s="45">
        <f t="shared" si="50"/>
        <v>0</v>
      </c>
      <c r="J273" s="45">
        <f>J278+J283+J288+J293</f>
        <v>0</v>
      </c>
      <c r="K273" s="45">
        <f>K278+K283+K288+K293</f>
        <v>0</v>
      </c>
      <c r="L273" s="34">
        <f t="shared" si="50"/>
        <v>0</v>
      </c>
      <c r="M273" s="206"/>
      <c r="N273" s="220"/>
    </row>
    <row r="274" spans="1:14" ht="52.5" customHeight="1">
      <c r="A274" s="230"/>
      <c r="B274" s="215"/>
      <c r="C274" s="204"/>
      <c r="D274" s="34" t="s">
        <v>82</v>
      </c>
      <c r="E274" s="201"/>
      <c r="F274" s="34">
        <f>F279+F284+F289+F294+F299+F304+F309</f>
        <v>3212</v>
      </c>
      <c r="G274" s="34">
        <f>G279+G284+G289+G294+G299+G304+G309</f>
        <v>18886</v>
      </c>
      <c r="H274" s="105">
        <f>H279+H284+H289+H294+H309+H304</f>
        <v>2899</v>
      </c>
      <c r="I274" s="45">
        <f>I279+I284+I289+I294+I309+I304</f>
        <v>3425</v>
      </c>
      <c r="J274" s="45">
        <f>J279+J284+J289+J294+J309+J304</f>
        <v>3425</v>
      </c>
      <c r="K274" s="45">
        <f>K279+K284+K289+K294+K309+K304</f>
        <v>3425</v>
      </c>
      <c r="L274" s="34">
        <v>5712</v>
      </c>
      <c r="M274" s="206"/>
      <c r="N274" s="220"/>
    </row>
    <row r="275" spans="1:14" ht="30" customHeight="1">
      <c r="A275" s="230"/>
      <c r="B275" s="216"/>
      <c r="C275" s="204"/>
      <c r="D275" s="42" t="s">
        <v>29</v>
      </c>
      <c r="E275" s="201"/>
      <c r="F275" s="34">
        <f aca="true" t="shared" si="51" ref="F275:L275">F280+F285+F290+F295</f>
        <v>0</v>
      </c>
      <c r="G275" s="34">
        <f t="shared" si="51"/>
        <v>0</v>
      </c>
      <c r="H275" s="105">
        <f t="shared" si="51"/>
        <v>0</v>
      </c>
      <c r="I275" s="45">
        <f t="shared" si="51"/>
        <v>0</v>
      </c>
      <c r="J275" s="45">
        <f>J280+J285+J290+J295</f>
        <v>0</v>
      </c>
      <c r="K275" s="45">
        <f>K280+K285+K290+K295</f>
        <v>0</v>
      </c>
      <c r="L275" s="34">
        <f t="shared" si="51"/>
        <v>0</v>
      </c>
      <c r="M275" s="206"/>
      <c r="N275" s="221"/>
    </row>
    <row r="276" spans="1:14" ht="42" customHeight="1">
      <c r="A276" s="225" t="s">
        <v>142</v>
      </c>
      <c r="B276" s="218" t="s">
        <v>123</v>
      </c>
      <c r="C276" s="203" t="s">
        <v>124</v>
      </c>
      <c r="D276" s="34" t="s">
        <v>24</v>
      </c>
      <c r="E276" s="201" t="s">
        <v>55</v>
      </c>
      <c r="F276" s="40">
        <f aca="true" t="shared" si="52" ref="F276:L276">F277+F278+F279+F280</f>
        <v>700</v>
      </c>
      <c r="G276" s="40">
        <f>G277+G278+G279+G280</f>
        <v>5600</v>
      </c>
      <c r="H276" s="103">
        <f t="shared" si="52"/>
        <v>700</v>
      </c>
      <c r="I276" s="40">
        <f t="shared" si="52"/>
        <v>700</v>
      </c>
      <c r="J276" s="40">
        <f>J277+J278+J279+J280</f>
        <v>700</v>
      </c>
      <c r="K276" s="40">
        <f>K277+K278+K279+K280</f>
        <v>700</v>
      </c>
      <c r="L276" s="40">
        <f t="shared" si="52"/>
        <v>2800</v>
      </c>
      <c r="M276" s="204" t="s">
        <v>26</v>
      </c>
      <c r="N276" s="201" t="s">
        <v>125</v>
      </c>
    </row>
    <row r="277" spans="1:14" ht="70.5" customHeight="1">
      <c r="A277" s="225"/>
      <c r="B277" s="220"/>
      <c r="C277" s="203"/>
      <c r="D277" s="34" t="s">
        <v>27</v>
      </c>
      <c r="E277" s="201"/>
      <c r="F277" s="34"/>
      <c r="G277" s="34"/>
      <c r="H277" s="105"/>
      <c r="I277" s="45"/>
      <c r="J277" s="45"/>
      <c r="K277" s="45"/>
      <c r="L277" s="34"/>
      <c r="M277" s="204"/>
      <c r="N277" s="201"/>
    </row>
    <row r="278" spans="1:14" ht="72" customHeight="1">
      <c r="A278" s="225"/>
      <c r="B278" s="220"/>
      <c r="C278" s="203"/>
      <c r="D278" s="34" t="s">
        <v>91</v>
      </c>
      <c r="E278" s="201"/>
      <c r="F278" s="34"/>
      <c r="G278" s="34"/>
      <c r="H278" s="105"/>
      <c r="I278" s="45"/>
      <c r="J278" s="45"/>
      <c r="K278" s="45"/>
      <c r="L278" s="34"/>
      <c r="M278" s="204"/>
      <c r="N278" s="201"/>
    </row>
    <row r="279" spans="1:14" ht="45.75" customHeight="1">
      <c r="A279" s="225"/>
      <c r="B279" s="220"/>
      <c r="C279" s="203"/>
      <c r="D279" s="34" t="s">
        <v>82</v>
      </c>
      <c r="E279" s="201"/>
      <c r="F279" s="34">
        <v>700</v>
      </c>
      <c r="G279" s="34">
        <f>H279+I279+J279+K279+L279</f>
        <v>5600</v>
      </c>
      <c r="H279" s="105">
        <v>700</v>
      </c>
      <c r="I279" s="45">
        <v>700</v>
      </c>
      <c r="J279" s="45">
        <v>700</v>
      </c>
      <c r="K279" s="45">
        <v>700</v>
      </c>
      <c r="L279" s="34">
        <v>2800</v>
      </c>
      <c r="M279" s="204"/>
      <c r="N279" s="201"/>
    </row>
    <row r="280" spans="1:14" ht="49.5" customHeight="1">
      <c r="A280" s="225"/>
      <c r="B280" s="221"/>
      <c r="C280" s="203"/>
      <c r="D280" s="42" t="s">
        <v>29</v>
      </c>
      <c r="E280" s="201"/>
      <c r="F280" s="34"/>
      <c r="G280" s="34"/>
      <c r="H280" s="105"/>
      <c r="I280" s="45"/>
      <c r="J280" s="45"/>
      <c r="K280" s="45"/>
      <c r="L280" s="34"/>
      <c r="M280" s="204"/>
      <c r="N280" s="201"/>
    </row>
    <row r="281" spans="1:14" ht="47.25" customHeight="1">
      <c r="A281" s="225" t="s">
        <v>258</v>
      </c>
      <c r="B281" s="218" t="s">
        <v>127</v>
      </c>
      <c r="C281" s="203" t="s">
        <v>128</v>
      </c>
      <c r="D281" s="34" t="s">
        <v>24</v>
      </c>
      <c r="E281" s="201" t="s">
        <v>55</v>
      </c>
      <c r="F281" s="40">
        <f aca="true" t="shared" si="53" ref="F281:L281">F282+F283+F284+F285</f>
        <v>800</v>
      </c>
      <c r="G281" s="40">
        <f t="shared" si="53"/>
        <v>4000</v>
      </c>
      <c r="H281" s="103">
        <f t="shared" si="53"/>
        <v>800</v>
      </c>
      <c r="I281" s="40">
        <f t="shared" si="53"/>
        <v>800</v>
      </c>
      <c r="J281" s="40">
        <f>J282+J283+J284+J285</f>
        <v>800</v>
      </c>
      <c r="K281" s="40">
        <f>K282+K283+K284+K285</f>
        <v>800</v>
      </c>
      <c r="L281" s="40">
        <f t="shared" si="53"/>
        <v>800</v>
      </c>
      <c r="M281" s="204" t="s">
        <v>26</v>
      </c>
      <c r="N281" s="201" t="s">
        <v>239</v>
      </c>
    </row>
    <row r="282" spans="1:14" ht="47.25" customHeight="1">
      <c r="A282" s="225"/>
      <c r="B282" s="220"/>
      <c r="C282" s="203"/>
      <c r="D282" s="34" t="s">
        <v>27</v>
      </c>
      <c r="E282" s="201"/>
      <c r="F282" s="34"/>
      <c r="G282" s="34"/>
      <c r="H282" s="105"/>
      <c r="I282" s="45"/>
      <c r="J282" s="45"/>
      <c r="K282" s="45"/>
      <c r="L282" s="34"/>
      <c r="M282" s="204"/>
      <c r="N282" s="201"/>
    </row>
    <row r="283" spans="1:14" ht="74.25" customHeight="1">
      <c r="A283" s="225"/>
      <c r="B283" s="220"/>
      <c r="C283" s="203"/>
      <c r="D283" s="34" t="s">
        <v>91</v>
      </c>
      <c r="E283" s="201"/>
      <c r="F283" s="34"/>
      <c r="G283" s="34"/>
      <c r="H283" s="105"/>
      <c r="I283" s="45"/>
      <c r="J283" s="45"/>
      <c r="K283" s="45"/>
      <c r="L283" s="34"/>
      <c r="M283" s="204"/>
      <c r="N283" s="201"/>
    </row>
    <row r="284" spans="1:14" ht="48.75" customHeight="1">
      <c r="A284" s="225"/>
      <c r="B284" s="220"/>
      <c r="C284" s="203"/>
      <c r="D284" s="34" t="s">
        <v>82</v>
      </c>
      <c r="E284" s="201"/>
      <c r="F284" s="34">
        <v>800</v>
      </c>
      <c r="G284" s="34">
        <f>H284+I284+J284+K284+L284</f>
        <v>4000</v>
      </c>
      <c r="H284" s="105">
        <v>800</v>
      </c>
      <c r="I284" s="45">
        <v>800</v>
      </c>
      <c r="J284" s="45">
        <v>800</v>
      </c>
      <c r="K284" s="45">
        <v>800</v>
      </c>
      <c r="L284" s="34">
        <v>800</v>
      </c>
      <c r="M284" s="204"/>
      <c r="N284" s="201"/>
    </row>
    <row r="285" spans="1:14" ht="48" customHeight="1">
      <c r="A285" s="225"/>
      <c r="B285" s="221"/>
      <c r="C285" s="203"/>
      <c r="D285" s="42" t="s">
        <v>29</v>
      </c>
      <c r="E285" s="201"/>
      <c r="F285" s="34"/>
      <c r="G285" s="34"/>
      <c r="H285" s="105"/>
      <c r="I285" s="45"/>
      <c r="J285" s="45"/>
      <c r="K285" s="45"/>
      <c r="L285" s="34"/>
      <c r="M285" s="204"/>
      <c r="N285" s="201"/>
    </row>
    <row r="286" spans="1:14" ht="33.75" customHeight="1">
      <c r="A286" s="225" t="s">
        <v>259</v>
      </c>
      <c r="B286" s="203" t="s">
        <v>130</v>
      </c>
      <c r="C286" s="203" t="s">
        <v>131</v>
      </c>
      <c r="D286" s="34" t="s">
        <v>24</v>
      </c>
      <c r="E286" s="201" t="s">
        <v>55</v>
      </c>
      <c r="F286" s="40">
        <f aca="true" t="shared" si="54" ref="F286:L286">F287+F288+F289+F290</f>
        <v>1000</v>
      </c>
      <c r="G286" s="40">
        <f t="shared" si="54"/>
        <v>4659</v>
      </c>
      <c r="H286" s="103">
        <f t="shared" si="54"/>
        <v>839</v>
      </c>
      <c r="I286" s="40">
        <f t="shared" si="54"/>
        <v>940</v>
      </c>
      <c r="J286" s="40">
        <f>J287+J288+J289+J290</f>
        <v>940</v>
      </c>
      <c r="K286" s="40">
        <f>K287+K288+K289+K290</f>
        <v>940</v>
      </c>
      <c r="L286" s="40">
        <f t="shared" si="54"/>
        <v>1000</v>
      </c>
      <c r="M286" s="204" t="s">
        <v>26</v>
      </c>
      <c r="N286" s="201" t="s">
        <v>132</v>
      </c>
    </row>
    <row r="287" spans="1:14" ht="72" customHeight="1">
      <c r="A287" s="225"/>
      <c r="B287" s="203"/>
      <c r="C287" s="203"/>
      <c r="D287" s="34" t="s">
        <v>27</v>
      </c>
      <c r="E287" s="201"/>
      <c r="F287" s="34"/>
      <c r="G287" s="34"/>
      <c r="H287" s="105"/>
      <c r="I287" s="45"/>
      <c r="J287" s="45"/>
      <c r="K287" s="45"/>
      <c r="L287" s="34"/>
      <c r="M287" s="204"/>
      <c r="N287" s="201"/>
    </row>
    <row r="288" spans="1:14" ht="68.25" customHeight="1">
      <c r="A288" s="225"/>
      <c r="B288" s="203"/>
      <c r="C288" s="203"/>
      <c r="D288" s="34" t="s">
        <v>91</v>
      </c>
      <c r="E288" s="201"/>
      <c r="F288" s="34"/>
      <c r="G288" s="34"/>
      <c r="H288" s="105"/>
      <c r="I288" s="45"/>
      <c r="J288" s="45"/>
      <c r="K288" s="45"/>
      <c r="L288" s="34"/>
      <c r="M288" s="204"/>
      <c r="N288" s="201"/>
    </row>
    <row r="289" spans="1:14" ht="45.75" customHeight="1">
      <c r="A289" s="225"/>
      <c r="B289" s="203"/>
      <c r="C289" s="203"/>
      <c r="D289" s="34" t="s">
        <v>82</v>
      </c>
      <c r="E289" s="201"/>
      <c r="F289" s="34">
        <v>1000</v>
      </c>
      <c r="G289" s="34">
        <f>H289+I289+J289+K289+L289</f>
        <v>4659</v>
      </c>
      <c r="H289" s="105">
        <f>1000-161</f>
        <v>839</v>
      </c>
      <c r="I289" s="45">
        <v>940</v>
      </c>
      <c r="J289" s="45">
        <v>940</v>
      </c>
      <c r="K289" s="45">
        <v>940</v>
      </c>
      <c r="L289" s="34">
        <v>1000</v>
      </c>
      <c r="M289" s="204"/>
      <c r="N289" s="201"/>
    </row>
    <row r="290" spans="1:14" ht="45" customHeight="1">
      <c r="A290" s="225"/>
      <c r="B290" s="203"/>
      <c r="C290" s="203"/>
      <c r="D290" s="42" t="s">
        <v>29</v>
      </c>
      <c r="E290" s="201"/>
      <c r="F290" s="34"/>
      <c r="G290" s="34"/>
      <c r="H290" s="105"/>
      <c r="I290" s="45"/>
      <c r="J290" s="45"/>
      <c r="K290" s="45"/>
      <c r="L290" s="34"/>
      <c r="M290" s="204"/>
      <c r="N290" s="201"/>
    </row>
    <row r="291" spans="1:14" ht="39" customHeight="1">
      <c r="A291" s="225" t="s">
        <v>260</v>
      </c>
      <c r="B291" s="203" t="s">
        <v>134</v>
      </c>
      <c r="C291" s="203" t="s">
        <v>144</v>
      </c>
      <c r="D291" s="34" t="s">
        <v>24</v>
      </c>
      <c r="E291" s="201" t="s">
        <v>55</v>
      </c>
      <c r="F291" s="40">
        <f aca="true" t="shared" si="55" ref="F291:L291">F292+F293+F294+F295</f>
        <v>300</v>
      </c>
      <c r="G291" s="40">
        <f t="shared" si="55"/>
        <v>1848</v>
      </c>
      <c r="H291" s="103">
        <f t="shared" si="55"/>
        <v>248</v>
      </c>
      <c r="I291" s="40">
        <f t="shared" si="55"/>
        <v>400</v>
      </c>
      <c r="J291" s="40">
        <f>J292+J293+J294+J295</f>
        <v>400</v>
      </c>
      <c r="K291" s="40">
        <f>K292+K293+K294+K295</f>
        <v>400</v>
      </c>
      <c r="L291" s="40">
        <f t="shared" si="55"/>
        <v>400</v>
      </c>
      <c r="M291" s="204" t="s">
        <v>26</v>
      </c>
      <c r="N291" s="201" t="s">
        <v>136</v>
      </c>
    </row>
    <row r="292" spans="1:14" ht="75" customHeight="1">
      <c r="A292" s="225"/>
      <c r="B292" s="203"/>
      <c r="C292" s="203"/>
      <c r="D292" s="34" t="s">
        <v>27</v>
      </c>
      <c r="E292" s="201"/>
      <c r="F292" s="34"/>
      <c r="G292" s="34"/>
      <c r="H292" s="105"/>
      <c r="I292" s="45"/>
      <c r="J292" s="45"/>
      <c r="K292" s="45"/>
      <c r="L292" s="34"/>
      <c r="M292" s="204"/>
      <c r="N292" s="201"/>
    </row>
    <row r="293" spans="1:14" ht="72.75" customHeight="1">
      <c r="A293" s="225"/>
      <c r="B293" s="203"/>
      <c r="C293" s="203"/>
      <c r="D293" s="34" t="s">
        <v>91</v>
      </c>
      <c r="E293" s="201"/>
      <c r="F293" s="34"/>
      <c r="G293" s="34"/>
      <c r="H293" s="105"/>
      <c r="I293" s="45"/>
      <c r="J293" s="45"/>
      <c r="K293" s="45"/>
      <c r="L293" s="34"/>
      <c r="M293" s="204"/>
      <c r="N293" s="201"/>
    </row>
    <row r="294" spans="1:14" ht="55.5" customHeight="1">
      <c r="A294" s="225"/>
      <c r="B294" s="203"/>
      <c r="C294" s="203"/>
      <c r="D294" s="34" t="s">
        <v>82</v>
      </c>
      <c r="E294" s="201"/>
      <c r="F294" s="34">
        <v>300</v>
      </c>
      <c r="G294" s="34">
        <f>H294+I294+J294+K294+L294</f>
        <v>1848</v>
      </c>
      <c r="H294" s="105">
        <f>400-152</f>
        <v>248</v>
      </c>
      <c r="I294" s="45">
        <v>400</v>
      </c>
      <c r="J294" s="45">
        <v>400</v>
      </c>
      <c r="K294" s="45">
        <v>400</v>
      </c>
      <c r="L294" s="34">
        <v>400</v>
      </c>
      <c r="M294" s="204"/>
      <c r="N294" s="201"/>
    </row>
    <row r="295" spans="1:14" ht="50.25" customHeight="1">
      <c r="A295" s="225"/>
      <c r="B295" s="203"/>
      <c r="C295" s="203"/>
      <c r="D295" s="42" t="s">
        <v>29</v>
      </c>
      <c r="E295" s="201"/>
      <c r="F295" s="34"/>
      <c r="G295" s="34"/>
      <c r="H295" s="105"/>
      <c r="I295" s="45"/>
      <c r="J295" s="45"/>
      <c r="K295" s="45"/>
      <c r="L295" s="34"/>
      <c r="M295" s="204"/>
      <c r="N295" s="201"/>
    </row>
    <row r="296" spans="1:14" ht="42" customHeight="1">
      <c r="A296" s="222" t="s">
        <v>261</v>
      </c>
      <c r="B296" s="203" t="s">
        <v>138</v>
      </c>
      <c r="C296" s="203" t="s">
        <v>135</v>
      </c>
      <c r="D296" s="42" t="s">
        <v>34</v>
      </c>
      <c r="E296" s="201" t="s">
        <v>55</v>
      </c>
      <c r="F296" s="34">
        <f>F297+F298+F299+F300</f>
        <v>100</v>
      </c>
      <c r="G296" s="34"/>
      <c r="H296" s="105"/>
      <c r="I296" s="45"/>
      <c r="J296" s="45"/>
      <c r="K296" s="45"/>
      <c r="L296" s="34"/>
      <c r="M296" s="204" t="s">
        <v>26</v>
      </c>
      <c r="N296" s="201" t="s">
        <v>240</v>
      </c>
    </row>
    <row r="297" spans="1:14" ht="70.5" customHeight="1">
      <c r="A297" s="222"/>
      <c r="B297" s="203"/>
      <c r="C297" s="203"/>
      <c r="D297" s="34" t="s">
        <v>27</v>
      </c>
      <c r="E297" s="201"/>
      <c r="F297" s="34"/>
      <c r="G297" s="34"/>
      <c r="H297" s="105"/>
      <c r="I297" s="45"/>
      <c r="J297" s="45"/>
      <c r="K297" s="45"/>
      <c r="L297" s="34"/>
      <c r="M297" s="204"/>
      <c r="N297" s="201"/>
    </row>
    <row r="298" spans="1:14" ht="75" customHeight="1">
      <c r="A298" s="222"/>
      <c r="B298" s="203"/>
      <c r="C298" s="203"/>
      <c r="D298" s="34" t="s">
        <v>91</v>
      </c>
      <c r="E298" s="201"/>
      <c r="F298" s="34"/>
      <c r="G298" s="34"/>
      <c r="H298" s="105"/>
      <c r="I298" s="45"/>
      <c r="J298" s="45"/>
      <c r="K298" s="45"/>
      <c r="L298" s="34"/>
      <c r="M298" s="204"/>
      <c r="N298" s="201"/>
    </row>
    <row r="299" spans="1:14" ht="49.5" customHeight="1">
      <c r="A299" s="222"/>
      <c r="B299" s="203"/>
      <c r="C299" s="203"/>
      <c r="D299" s="34" t="s">
        <v>82</v>
      </c>
      <c r="E299" s="201"/>
      <c r="F299" s="34">
        <v>100</v>
      </c>
      <c r="G299" s="34"/>
      <c r="H299" s="105"/>
      <c r="I299" s="45"/>
      <c r="J299" s="45"/>
      <c r="K299" s="45"/>
      <c r="L299" s="34"/>
      <c r="M299" s="204"/>
      <c r="N299" s="201"/>
    </row>
    <row r="300" spans="1:14" ht="54.75" customHeight="1">
      <c r="A300" s="222"/>
      <c r="B300" s="203"/>
      <c r="C300" s="203"/>
      <c r="D300" s="42" t="s">
        <v>29</v>
      </c>
      <c r="E300" s="201"/>
      <c r="F300" s="34"/>
      <c r="G300" s="34"/>
      <c r="H300" s="105"/>
      <c r="I300" s="45"/>
      <c r="J300" s="45"/>
      <c r="K300" s="45"/>
      <c r="L300" s="34"/>
      <c r="M300" s="204"/>
      <c r="N300" s="201"/>
    </row>
    <row r="301" spans="1:14" ht="49.5" customHeight="1">
      <c r="A301" s="222" t="s">
        <v>262</v>
      </c>
      <c r="B301" s="203" t="s">
        <v>139</v>
      </c>
      <c r="C301" s="203" t="s">
        <v>140</v>
      </c>
      <c r="D301" s="42" t="s">
        <v>34</v>
      </c>
      <c r="E301" s="201" t="s">
        <v>55</v>
      </c>
      <c r="F301" s="34">
        <f>F302+F303+F304+F305</f>
        <v>312</v>
      </c>
      <c r="G301" s="34">
        <f>H301+I301+J301+K301+L301</f>
        <v>1560</v>
      </c>
      <c r="H301" s="105">
        <f>H302+H303+H304+H305</f>
        <v>312</v>
      </c>
      <c r="I301" s="45">
        <f>I302+I303+I304+I305</f>
        <v>312</v>
      </c>
      <c r="J301" s="45">
        <f>J302+J303+J304+J305</f>
        <v>312</v>
      </c>
      <c r="K301" s="45">
        <f>K302+K303+K304+K305</f>
        <v>312</v>
      </c>
      <c r="L301" s="34">
        <f>L302+L303+L304+L305</f>
        <v>312</v>
      </c>
      <c r="M301" s="204" t="s">
        <v>26</v>
      </c>
      <c r="N301" s="201" t="s">
        <v>241</v>
      </c>
    </row>
    <row r="302" spans="1:14" ht="69.75" customHeight="1">
      <c r="A302" s="222"/>
      <c r="B302" s="203"/>
      <c r="C302" s="203"/>
      <c r="D302" s="34" t="s">
        <v>27</v>
      </c>
      <c r="E302" s="201"/>
      <c r="F302" s="34"/>
      <c r="G302" s="34"/>
      <c r="H302" s="105"/>
      <c r="I302" s="45"/>
      <c r="J302" s="45"/>
      <c r="K302" s="45"/>
      <c r="L302" s="34"/>
      <c r="M302" s="204"/>
      <c r="N302" s="201"/>
    </row>
    <row r="303" spans="1:14" ht="72.75" customHeight="1">
      <c r="A303" s="222"/>
      <c r="B303" s="203"/>
      <c r="C303" s="203"/>
      <c r="D303" s="34" t="s">
        <v>91</v>
      </c>
      <c r="E303" s="201"/>
      <c r="F303" s="34"/>
      <c r="G303" s="34"/>
      <c r="H303" s="105"/>
      <c r="I303" s="45"/>
      <c r="J303" s="45"/>
      <c r="K303" s="45"/>
      <c r="L303" s="34"/>
      <c r="M303" s="204"/>
      <c r="N303" s="201"/>
    </row>
    <row r="304" spans="1:14" ht="54.75" customHeight="1">
      <c r="A304" s="222"/>
      <c r="B304" s="203"/>
      <c r="C304" s="203"/>
      <c r="D304" s="34" t="s">
        <v>82</v>
      </c>
      <c r="E304" s="201"/>
      <c r="F304" s="34">
        <v>312</v>
      </c>
      <c r="G304" s="34">
        <f>H304+I304+J304+K304+L304</f>
        <v>1560</v>
      </c>
      <c r="H304" s="105">
        <v>312</v>
      </c>
      <c r="I304" s="45">
        <v>312</v>
      </c>
      <c r="J304" s="45">
        <v>312</v>
      </c>
      <c r="K304" s="45">
        <v>312</v>
      </c>
      <c r="L304" s="34">
        <v>312</v>
      </c>
      <c r="M304" s="204"/>
      <c r="N304" s="201"/>
    </row>
    <row r="305" spans="1:14" ht="51" customHeight="1">
      <c r="A305" s="222"/>
      <c r="B305" s="203"/>
      <c r="C305" s="203"/>
      <c r="D305" s="42" t="s">
        <v>29</v>
      </c>
      <c r="E305" s="201"/>
      <c r="F305" s="34"/>
      <c r="G305" s="34"/>
      <c r="H305" s="105"/>
      <c r="I305" s="45"/>
      <c r="J305" s="45"/>
      <c r="K305" s="45"/>
      <c r="L305" s="34"/>
      <c r="M305" s="204"/>
      <c r="N305" s="201"/>
    </row>
    <row r="306" spans="1:14" ht="36.75" customHeight="1">
      <c r="A306" s="222" t="s">
        <v>263</v>
      </c>
      <c r="B306" s="218" t="s">
        <v>141</v>
      </c>
      <c r="C306" s="203" t="s">
        <v>140</v>
      </c>
      <c r="D306" s="42" t="s">
        <v>34</v>
      </c>
      <c r="E306" s="201" t="s">
        <v>55</v>
      </c>
      <c r="F306" s="34"/>
      <c r="G306" s="34">
        <f>H306+I306+J306+K306+L306</f>
        <v>1219</v>
      </c>
      <c r="H306" s="105">
        <f>H307+H308+H309+H310</f>
        <v>0</v>
      </c>
      <c r="I306" s="45">
        <f>I307+I308+I309+I310</f>
        <v>273</v>
      </c>
      <c r="J306" s="45">
        <f>J307+J308+J309+J310</f>
        <v>273</v>
      </c>
      <c r="K306" s="45">
        <f>K307+K308+K309+K310</f>
        <v>273</v>
      </c>
      <c r="L306" s="34">
        <f>L307+L308+L309+L310</f>
        <v>400</v>
      </c>
      <c r="M306" s="204" t="s">
        <v>26</v>
      </c>
      <c r="N306" s="201" t="s">
        <v>242</v>
      </c>
    </row>
    <row r="307" spans="1:14" ht="72.75" customHeight="1">
      <c r="A307" s="222"/>
      <c r="B307" s="220"/>
      <c r="C307" s="203"/>
      <c r="D307" s="34" t="s">
        <v>27</v>
      </c>
      <c r="E307" s="201"/>
      <c r="F307" s="34"/>
      <c r="G307" s="34"/>
      <c r="H307" s="105"/>
      <c r="I307" s="45"/>
      <c r="J307" s="45"/>
      <c r="K307" s="45"/>
      <c r="L307" s="34"/>
      <c r="M307" s="204"/>
      <c r="N307" s="201"/>
    </row>
    <row r="308" spans="1:14" ht="72.75" customHeight="1">
      <c r="A308" s="222"/>
      <c r="B308" s="220"/>
      <c r="C308" s="203"/>
      <c r="D308" s="34" t="s">
        <v>91</v>
      </c>
      <c r="E308" s="201"/>
      <c r="F308" s="34"/>
      <c r="G308" s="34"/>
      <c r="H308" s="105"/>
      <c r="I308" s="45"/>
      <c r="J308" s="45"/>
      <c r="K308" s="45"/>
      <c r="L308" s="34"/>
      <c r="M308" s="204"/>
      <c r="N308" s="201"/>
    </row>
    <row r="309" spans="1:14" ht="50.25" customHeight="1">
      <c r="A309" s="222"/>
      <c r="B309" s="220"/>
      <c r="C309" s="203"/>
      <c r="D309" s="34" t="s">
        <v>82</v>
      </c>
      <c r="E309" s="201"/>
      <c r="F309" s="34"/>
      <c r="G309" s="34">
        <f>H309+I309+J309+K309+L309</f>
        <v>1219</v>
      </c>
      <c r="H309" s="105">
        <v>0</v>
      </c>
      <c r="I309" s="45">
        <v>273</v>
      </c>
      <c r="J309" s="45">
        <v>273</v>
      </c>
      <c r="K309" s="45">
        <v>273</v>
      </c>
      <c r="L309" s="34">
        <v>400</v>
      </c>
      <c r="M309" s="204"/>
      <c r="N309" s="201"/>
    </row>
    <row r="310" spans="1:14" ht="53.25" customHeight="1">
      <c r="A310" s="222"/>
      <c r="B310" s="221"/>
      <c r="C310" s="203"/>
      <c r="D310" s="42" t="s">
        <v>29</v>
      </c>
      <c r="E310" s="201"/>
      <c r="F310" s="34"/>
      <c r="G310" s="34"/>
      <c r="H310" s="105"/>
      <c r="I310" s="45"/>
      <c r="J310" s="45"/>
      <c r="K310" s="45"/>
      <c r="L310" s="34"/>
      <c r="M310" s="204"/>
      <c r="N310" s="201"/>
    </row>
    <row r="311" spans="1:14" ht="41.25" customHeight="1">
      <c r="A311" s="231" t="s">
        <v>147</v>
      </c>
      <c r="B311" s="202" t="s">
        <v>264</v>
      </c>
      <c r="C311" s="203" t="s">
        <v>144</v>
      </c>
      <c r="D311" s="34" t="s">
        <v>24</v>
      </c>
      <c r="E311" s="201" t="s">
        <v>55</v>
      </c>
      <c r="F311" s="40">
        <f aca="true" t="shared" si="56" ref="F311:L311">F312+F313+F314+F315</f>
        <v>430</v>
      </c>
      <c r="G311" s="40">
        <f t="shared" si="56"/>
        <v>2275.1</v>
      </c>
      <c r="H311" s="103">
        <f t="shared" si="56"/>
        <v>564.1</v>
      </c>
      <c r="I311" s="40">
        <f t="shared" si="56"/>
        <v>427</v>
      </c>
      <c r="J311" s="40">
        <f>J312+J313+J314+J315</f>
        <v>427</v>
      </c>
      <c r="K311" s="40">
        <f>K312+K313+K314+K315</f>
        <v>427</v>
      </c>
      <c r="L311" s="40">
        <f t="shared" si="56"/>
        <v>430</v>
      </c>
      <c r="M311" s="204" t="s">
        <v>26</v>
      </c>
      <c r="N311" s="201" t="s">
        <v>243</v>
      </c>
    </row>
    <row r="312" spans="1:14" ht="75.75" customHeight="1">
      <c r="A312" s="231"/>
      <c r="B312" s="202"/>
      <c r="C312" s="203"/>
      <c r="D312" s="34" t="s">
        <v>27</v>
      </c>
      <c r="E312" s="201"/>
      <c r="F312" s="34">
        <f aca="true" t="shared" si="57" ref="F312:L313">F317</f>
        <v>0</v>
      </c>
      <c r="G312" s="34">
        <f t="shared" si="57"/>
        <v>0</v>
      </c>
      <c r="H312" s="105">
        <f t="shared" si="57"/>
        <v>0</v>
      </c>
      <c r="I312" s="45">
        <f t="shared" si="57"/>
        <v>0</v>
      </c>
      <c r="J312" s="45">
        <f aca="true" t="shared" si="58" ref="J312:K315">J317</f>
        <v>0</v>
      </c>
      <c r="K312" s="45">
        <f t="shared" si="58"/>
        <v>0</v>
      </c>
      <c r="L312" s="34">
        <f t="shared" si="57"/>
        <v>0</v>
      </c>
      <c r="M312" s="204"/>
      <c r="N312" s="201"/>
    </row>
    <row r="313" spans="1:14" ht="71.25" customHeight="1">
      <c r="A313" s="231"/>
      <c r="B313" s="202"/>
      <c r="C313" s="203"/>
      <c r="D313" s="34" t="s">
        <v>91</v>
      </c>
      <c r="E313" s="201"/>
      <c r="F313" s="34">
        <f t="shared" si="57"/>
        <v>0</v>
      </c>
      <c r="G313" s="34">
        <f t="shared" si="57"/>
        <v>0</v>
      </c>
      <c r="H313" s="105">
        <f t="shared" si="57"/>
        <v>0</v>
      </c>
      <c r="I313" s="45">
        <f t="shared" si="57"/>
        <v>0</v>
      </c>
      <c r="J313" s="45">
        <f t="shared" si="58"/>
        <v>0</v>
      </c>
      <c r="K313" s="45">
        <f t="shared" si="58"/>
        <v>0</v>
      </c>
      <c r="L313" s="34">
        <f t="shared" si="57"/>
        <v>0</v>
      </c>
      <c r="M313" s="204"/>
      <c r="N313" s="201"/>
    </row>
    <row r="314" spans="1:14" ht="58.5" customHeight="1">
      <c r="A314" s="231"/>
      <c r="B314" s="202"/>
      <c r="C314" s="203"/>
      <c r="D314" s="34" t="s">
        <v>82</v>
      </c>
      <c r="E314" s="201"/>
      <c r="F314" s="34">
        <f aca="true" t="shared" si="59" ref="F314:I315">F319</f>
        <v>430</v>
      </c>
      <c r="G314" s="34">
        <f t="shared" si="59"/>
        <v>2275.1</v>
      </c>
      <c r="H314" s="105">
        <f>H319</f>
        <v>564.1</v>
      </c>
      <c r="I314" s="45">
        <f t="shared" si="59"/>
        <v>427</v>
      </c>
      <c r="J314" s="45">
        <f t="shared" si="58"/>
        <v>427</v>
      </c>
      <c r="K314" s="45">
        <f t="shared" si="58"/>
        <v>427</v>
      </c>
      <c r="L314" s="34">
        <v>430</v>
      </c>
      <c r="M314" s="204"/>
      <c r="N314" s="201"/>
    </row>
    <row r="315" spans="1:14" ht="50.25" customHeight="1">
      <c r="A315" s="231"/>
      <c r="B315" s="202"/>
      <c r="C315" s="203"/>
      <c r="D315" s="42" t="s">
        <v>29</v>
      </c>
      <c r="E315" s="201"/>
      <c r="F315" s="34">
        <f t="shared" si="59"/>
        <v>0</v>
      </c>
      <c r="G315" s="34">
        <f t="shared" si="59"/>
        <v>0</v>
      </c>
      <c r="H315" s="105">
        <f t="shared" si="59"/>
        <v>0</v>
      </c>
      <c r="I315" s="45">
        <f>I320</f>
        <v>0</v>
      </c>
      <c r="J315" s="45">
        <f t="shared" si="58"/>
        <v>0</v>
      </c>
      <c r="K315" s="45">
        <f t="shared" si="58"/>
        <v>0</v>
      </c>
      <c r="L315" s="34">
        <f>L320</f>
        <v>0</v>
      </c>
      <c r="M315" s="204"/>
      <c r="N315" s="201"/>
    </row>
    <row r="316" spans="1:14" ht="39" customHeight="1">
      <c r="A316" s="225" t="s">
        <v>149</v>
      </c>
      <c r="B316" s="203" t="s">
        <v>143</v>
      </c>
      <c r="C316" s="203" t="s">
        <v>144</v>
      </c>
      <c r="D316" s="34" t="s">
        <v>24</v>
      </c>
      <c r="E316" s="201" t="s">
        <v>55</v>
      </c>
      <c r="F316" s="40">
        <f aca="true" t="shared" si="60" ref="F316:L316">F317+F318+F319+F320</f>
        <v>430</v>
      </c>
      <c r="G316" s="40">
        <f t="shared" si="60"/>
        <v>2275.1</v>
      </c>
      <c r="H316" s="103">
        <f t="shared" si="60"/>
        <v>564.1</v>
      </c>
      <c r="I316" s="40">
        <f t="shared" si="60"/>
        <v>427</v>
      </c>
      <c r="J316" s="40">
        <f>J317+J318+J319+J320</f>
        <v>427</v>
      </c>
      <c r="K316" s="40">
        <f>K317+K318+K319+K320</f>
        <v>427</v>
      </c>
      <c r="L316" s="40">
        <f t="shared" si="60"/>
        <v>430</v>
      </c>
      <c r="M316" s="204" t="s">
        <v>26</v>
      </c>
      <c r="N316" s="201" t="s">
        <v>244</v>
      </c>
    </row>
    <row r="317" spans="1:14" ht="78.75" customHeight="1">
      <c r="A317" s="225"/>
      <c r="B317" s="203"/>
      <c r="C317" s="203"/>
      <c r="D317" s="34" t="s">
        <v>27</v>
      </c>
      <c r="E317" s="201"/>
      <c r="F317" s="34">
        <f aca="true" t="shared" si="61" ref="F317:L319">F322</f>
        <v>0</v>
      </c>
      <c r="G317" s="34">
        <f t="shared" si="61"/>
        <v>0</v>
      </c>
      <c r="H317" s="105">
        <f t="shared" si="61"/>
        <v>0</v>
      </c>
      <c r="I317" s="45">
        <f t="shared" si="61"/>
        <v>0</v>
      </c>
      <c r="J317" s="45">
        <f aca="true" t="shared" si="62" ref="J317:K320">J322</f>
        <v>0</v>
      </c>
      <c r="K317" s="45">
        <f t="shared" si="62"/>
        <v>0</v>
      </c>
      <c r="L317" s="34">
        <f t="shared" si="61"/>
        <v>0</v>
      </c>
      <c r="M317" s="204"/>
      <c r="N317" s="201"/>
    </row>
    <row r="318" spans="1:14" ht="74.25" customHeight="1">
      <c r="A318" s="225"/>
      <c r="B318" s="203"/>
      <c r="C318" s="203"/>
      <c r="D318" s="34" t="s">
        <v>91</v>
      </c>
      <c r="E318" s="201"/>
      <c r="F318" s="34">
        <f t="shared" si="61"/>
        <v>0</v>
      </c>
      <c r="G318" s="34">
        <f t="shared" si="61"/>
        <v>0</v>
      </c>
      <c r="H318" s="105">
        <f t="shared" si="61"/>
        <v>0</v>
      </c>
      <c r="I318" s="45">
        <f t="shared" si="61"/>
        <v>0</v>
      </c>
      <c r="J318" s="45">
        <f t="shared" si="62"/>
        <v>0</v>
      </c>
      <c r="K318" s="45">
        <f t="shared" si="62"/>
        <v>0</v>
      </c>
      <c r="L318" s="34">
        <f t="shared" si="61"/>
        <v>0</v>
      </c>
      <c r="M318" s="204"/>
      <c r="N318" s="201"/>
    </row>
    <row r="319" spans="1:14" ht="48.75" customHeight="1">
      <c r="A319" s="225"/>
      <c r="B319" s="203"/>
      <c r="C319" s="203"/>
      <c r="D319" s="34" t="s">
        <v>82</v>
      </c>
      <c r="E319" s="201"/>
      <c r="F319" s="34">
        <f>F324</f>
        <v>430</v>
      </c>
      <c r="G319" s="34">
        <f>G324</f>
        <v>2275.1</v>
      </c>
      <c r="H319" s="105">
        <f t="shared" si="61"/>
        <v>564.1</v>
      </c>
      <c r="I319" s="45">
        <f t="shared" si="61"/>
        <v>427</v>
      </c>
      <c r="J319" s="45">
        <f t="shared" si="62"/>
        <v>427</v>
      </c>
      <c r="K319" s="45">
        <f t="shared" si="62"/>
        <v>427</v>
      </c>
      <c r="L319" s="34">
        <v>430</v>
      </c>
      <c r="M319" s="204"/>
      <c r="N319" s="201"/>
    </row>
    <row r="320" spans="1:14" ht="44.25" customHeight="1">
      <c r="A320" s="225"/>
      <c r="B320" s="203"/>
      <c r="C320" s="203"/>
      <c r="D320" s="42" t="s">
        <v>29</v>
      </c>
      <c r="E320" s="201"/>
      <c r="F320" s="34">
        <f>F325</f>
        <v>0</v>
      </c>
      <c r="G320" s="34">
        <f>G325</f>
        <v>0</v>
      </c>
      <c r="H320" s="105">
        <f>H325</f>
        <v>0</v>
      </c>
      <c r="I320" s="45">
        <f>I325</f>
        <v>0</v>
      </c>
      <c r="J320" s="45">
        <f t="shared" si="62"/>
        <v>0</v>
      </c>
      <c r="K320" s="45">
        <f t="shared" si="62"/>
        <v>0</v>
      </c>
      <c r="L320" s="34">
        <f>L325</f>
        <v>0</v>
      </c>
      <c r="M320" s="204"/>
      <c r="N320" s="201"/>
    </row>
    <row r="321" spans="1:14" ht="29.25" customHeight="1">
      <c r="A321" s="225" t="s">
        <v>265</v>
      </c>
      <c r="B321" s="203" t="s">
        <v>145</v>
      </c>
      <c r="C321" s="203" t="s">
        <v>144</v>
      </c>
      <c r="D321" s="34" t="s">
        <v>24</v>
      </c>
      <c r="E321" s="201" t="s">
        <v>55</v>
      </c>
      <c r="F321" s="40">
        <f aca="true" t="shared" si="63" ref="F321:L321">F322+F323+F324+F325</f>
        <v>430</v>
      </c>
      <c r="G321" s="40">
        <f t="shared" si="63"/>
        <v>2275.1</v>
      </c>
      <c r="H321" s="103">
        <f t="shared" si="63"/>
        <v>564.1</v>
      </c>
      <c r="I321" s="40">
        <f t="shared" si="63"/>
        <v>427</v>
      </c>
      <c r="J321" s="40">
        <f>J322+J323+J324+J325</f>
        <v>427</v>
      </c>
      <c r="K321" s="40">
        <f>K322+K323+K324+K325</f>
        <v>427</v>
      </c>
      <c r="L321" s="40">
        <f t="shared" si="63"/>
        <v>430</v>
      </c>
      <c r="M321" s="204" t="s">
        <v>26</v>
      </c>
      <c r="N321" s="201" t="s">
        <v>146</v>
      </c>
    </row>
    <row r="322" spans="1:14" ht="73.5" customHeight="1">
      <c r="A322" s="225"/>
      <c r="B322" s="203"/>
      <c r="C322" s="203"/>
      <c r="D322" s="34" t="s">
        <v>27</v>
      </c>
      <c r="E322" s="201"/>
      <c r="F322" s="34"/>
      <c r="G322" s="34"/>
      <c r="H322" s="105"/>
      <c r="I322" s="45"/>
      <c r="J322" s="45"/>
      <c r="K322" s="45"/>
      <c r="L322" s="34"/>
      <c r="M322" s="204"/>
      <c r="N322" s="201"/>
    </row>
    <row r="323" spans="1:14" ht="72" customHeight="1">
      <c r="A323" s="225"/>
      <c r="B323" s="203"/>
      <c r="C323" s="203"/>
      <c r="D323" s="34" t="s">
        <v>91</v>
      </c>
      <c r="E323" s="201"/>
      <c r="F323" s="34"/>
      <c r="G323" s="34"/>
      <c r="H323" s="105"/>
      <c r="I323" s="45"/>
      <c r="J323" s="45"/>
      <c r="K323" s="45"/>
      <c r="L323" s="34"/>
      <c r="M323" s="204"/>
      <c r="N323" s="201"/>
    </row>
    <row r="324" spans="1:14" ht="51" customHeight="1">
      <c r="A324" s="225"/>
      <c r="B324" s="203"/>
      <c r="C324" s="203"/>
      <c r="D324" s="34" t="s">
        <v>82</v>
      </c>
      <c r="E324" s="201"/>
      <c r="F324" s="34">
        <v>430</v>
      </c>
      <c r="G324" s="34">
        <f>H324+I324+J324+K324+L324</f>
        <v>2275.1</v>
      </c>
      <c r="H324" s="105">
        <f>427+152-14.9</f>
        <v>564.1</v>
      </c>
      <c r="I324" s="45">
        <v>427</v>
      </c>
      <c r="J324" s="45">
        <v>427</v>
      </c>
      <c r="K324" s="45">
        <v>427</v>
      </c>
      <c r="L324" s="34">
        <v>430</v>
      </c>
      <c r="M324" s="204"/>
      <c r="N324" s="201"/>
    </row>
    <row r="325" spans="1:14" ht="50.25" customHeight="1">
      <c r="A325" s="225"/>
      <c r="B325" s="203"/>
      <c r="C325" s="203"/>
      <c r="D325" s="42" t="s">
        <v>29</v>
      </c>
      <c r="E325" s="201"/>
      <c r="F325" s="34"/>
      <c r="G325" s="34"/>
      <c r="H325" s="105"/>
      <c r="I325" s="45"/>
      <c r="J325" s="45"/>
      <c r="K325" s="45"/>
      <c r="L325" s="34"/>
      <c r="M325" s="204"/>
      <c r="N325" s="201"/>
    </row>
    <row r="326" spans="1:14" ht="45.75" customHeight="1">
      <c r="A326" s="231" t="s">
        <v>150</v>
      </c>
      <c r="B326" s="202" t="s">
        <v>266</v>
      </c>
      <c r="C326" s="203" t="s">
        <v>105</v>
      </c>
      <c r="D326" s="34" t="s">
        <v>24</v>
      </c>
      <c r="E326" s="201" t="s">
        <v>55</v>
      </c>
      <c r="F326" s="40">
        <f>F327+F328+F329+F330</f>
        <v>2465</v>
      </c>
      <c r="G326" s="40">
        <f aca="true" t="shared" si="64" ref="G326:L326">G327+G328+G329+G330</f>
        <v>10402.95</v>
      </c>
      <c r="H326" s="103">
        <f t="shared" si="64"/>
        <v>1188.55</v>
      </c>
      <c r="I326" s="40">
        <f t="shared" si="64"/>
        <v>2249.8</v>
      </c>
      <c r="J326" s="40">
        <f>J327+J328+J329+J330</f>
        <v>2249.8</v>
      </c>
      <c r="K326" s="40">
        <f>K327+K328+K329+K330</f>
        <v>2249.8</v>
      </c>
      <c r="L326" s="40">
        <f t="shared" si="64"/>
        <v>2465</v>
      </c>
      <c r="M326" s="204" t="s">
        <v>26</v>
      </c>
      <c r="N326" s="201" t="s">
        <v>148</v>
      </c>
    </row>
    <row r="327" spans="1:14" ht="72.75" customHeight="1">
      <c r="A327" s="231"/>
      <c r="B327" s="202"/>
      <c r="C327" s="203"/>
      <c r="D327" s="34" t="s">
        <v>27</v>
      </c>
      <c r="E327" s="201"/>
      <c r="F327" s="34">
        <f aca="true" t="shared" si="65" ref="F327:L328">F332</f>
        <v>0</v>
      </c>
      <c r="G327" s="34">
        <f t="shared" si="65"/>
        <v>0</v>
      </c>
      <c r="H327" s="105">
        <f t="shared" si="65"/>
        <v>0</v>
      </c>
      <c r="I327" s="45">
        <f t="shared" si="65"/>
        <v>0</v>
      </c>
      <c r="J327" s="45">
        <f aca="true" t="shared" si="66" ref="J327:K330">J332</f>
        <v>0</v>
      </c>
      <c r="K327" s="45">
        <f t="shared" si="66"/>
        <v>0</v>
      </c>
      <c r="L327" s="34">
        <f t="shared" si="65"/>
        <v>0</v>
      </c>
      <c r="M327" s="204"/>
      <c r="N327" s="201"/>
    </row>
    <row r="328" spans="1:14" ht="73.5" customHeight="1">
      <c r="A328" s="231"/>
      <c r="B328" s="202"/>
      <c r="C328" s="203"/>
      <c r="D328" s="34" t="s">
        <v>91</v>
      </c>
      <c r="E328" s="201"/>
      <c r="F328" s="34">
        <f t="shared" si="65"/>
        <v>0</v>
      </c>
      <c r="G328" s="34">
        <f t="shared" si="65"/>
        <v>0</v>
      </c>
      <c r="H328" s="105">
        <f t="shared" si="65"/>
        <v>0</v>
      </c>
      <c r="I328" s="45">
        <f t="shared" si="65"/>
        <v>0</v>
      </c>
      <c r="J328" s="45">
        <f t="shared" si="66"/>
        <v>0</v>
      </c>
      <c r="K328" s="45">
        <f t="shared" si="66"/>
        <v>0</v>
      </c>
      <c r="L328" s="34">
        <f t="shared" si="65"/>
        <v>0</v>
      </c>
      <c r="M328" s="204"/>
      <c r="N328" s="201"/>
    </row>
    <row r="329" spans="1:14" ht="52.5" customHeight="1">
      <c r="A329" s="231"/>
      <c r="B329" s="202"/>
      <c r="C329" s="203"/>
      <c r="D329" s="34" t="s">
        <v>82</v>
      </c>
      <c r="E329" s="201"/>
      <c r="F329" s="34">
        <f aca="true" t="shared" si="67" ref="F329:I330">F334</f>
        <v>2465</v>
      </c>
      <c r="G329" s="34">
        <f t="shared" si="67"/>
        <v>10402.95</v>
      </c>
      <c r="H329" s="105">
        <f t="shared" si="67"/>
        <v>1188.55</v>
      </c>
      <c r="I329" s="45">
        <f t="shared" si="67"/>
        <v>2249.8</v>
      </c>
      <c r="J329" s="45">
        <f t="shared" si="66"/>
        <v>2249.8</v>
      </c>
      <c r="K329" s="45">
        <f t="shared" si="66"/>
        <v>2249.8</v>
      </c>
      <c r="L329" s="34">
        <f>L334</f>
        <v>2465</v>
      </c>
      <c r="M329" s="204"/>
      <c r="N329" s="201"/>
    </row>
    <row r="330" spans="1:14" ht="66" customHeight="1">
      <c r="A330" s="231"/>
      <c r="B330" s="202"/>
      <c r="C330" s="203"/>
      <c r="D330" s="42" t="s">
        <v>29</v>
      </c>
      <c r="E330" s="201"/>
      <c r="F330" s="34">
        <f t="shared" si="67"/>
        <v>0</v>
      </c>
      <c r="G330" s="34">
        <f t="shared" si="67"/>
        <v>0</v>
      </c>
      <c r="H330" s="105">
        <f t="shared" si="67"/>
        <v>0</v>
      </c>
      <c r="I330" s="45">
        <f t="shared" si="67"/>
        <v>0</v>
      </c>
      <c r="J330" s="45">
        <f t="shared" si="66"/>
        <v>0</v>
      </c>
      <c r="K330" s="45">
        <f t="shared" si="66"/>
        <v>0</v>
      </c>
      <c r="L330" s="34">
        <f>L335</f>
        <v>0</v>
      </c>
      <c r="M330" s="204"/>
      <c r="N330" s="201"/>
    </row>
    <row r="331" spans="1:14" ht="47.25" customHeight="1">
      <c r="A331" s="232" t="s">
        <v>267</v>
      </c>
      <c r="B331" s="218" t="s">
        <v>316</v>
      </c>
      <c r="C331" s="218" t="s">
        <v>105</v>
      </c>
      <c r="D331" s="34" t="s">
        <v>24</v>
      </c>
      <c r="E331" s="201" t="s">
        <v>55</v>
      </c>
      <c r="F331" s="40">
        <f aca="true" t="shared" si="68" ref="F331:L331">F332+F333+F334+F335</f>
        <v>2465</v>
      </c>
      <c r="G331" s="40">
        <f t="shared" si="68"/>
        <v>10402.95</v>
      </c>
      <c r="H331" s="103">
        <f t="shared" si="68"/>
        <v>1188.55</v>
      </c>
      <c r="I331" s="40">
        <f t="shared" si="68"/>
        <v>2249.8</v>
      </c>
      <c r="J331" s="40">
        <f>J332+J333+J334+J335</f>
        <v>2249.8</v>
      </c>
      <c r="K331" s="40">
        <f>K332+K333+K334+K335</f>
        <v>2249.8</v>
      </c>
      <c r="L331" s="40">
        <f t="shared" si="68"/>
        <v>2465</v>
      </c>
      <c r="M331" s="204" t="s">
        <v>26</v>
      </c>
      <c r="N331" s="201" t="s">
        <v>148</v>
      </c>
    </row>
    <row r="332" spans="1:14" ht="72" customHeight="1">
      <c r="A332" s="232"/>
      <c r="B332" s="218"/>
      <c r="C332" s="218"/>
      <c r="D332" s="34" t="s">
        <v>27</v>
      </c>
      <c r="E332" s="201"/>
      <c r="F332" s="34"/>
      <c r="G332" s="34"/>
      <c r="H332" s="105"/>
      <c r="I332" s="45"/>
      <c r="J332" s="45"/>
      <c r="K332" s="45"/>
      <c r="L332" s="34"/>
      <c r="M332" s="204"/>
      <c r="N332" s="201"/>
    </row>
    <row r="333" spans="1:14" ht="69.75" customHeight="1">
      <c r="A333" s="232"/>
      <c r="B333" s="218"/>
      <c r="C333" s="218"/>
      <c r="D333" s="34" t="s">
        <v>91</v>
      </c>
      <c r="E333" s="201"/>
      <c r="F333" s="34"/>
      <c r="G333" s="34"/>
      <c r="H333" s="105"/>
      <c r="I333" s="45"/>
      <c r="J333" s="45"/>
      <c r="K333" s="45"/>
      <c r="L333" s="34"/>
      <c r="M333" s="204"/>
      <c r="N333" s="201"/>
    </row>
    <row r="334" spans="1:14" ht="49.5" customHeight="1">
      <c r="A334" s="232"/>
      <c r="B334" s="218"/>
      <c r="C334" s="218"/>
      <c r="D334" s="34" t="s">
        <v>82</v>
      </c>
      <c r="E334" s="201"/>
      <c r="F334" s="34">
        <v>2465</v>
      </c>
      <c r="G334" s="34">
        <f>H334+I334+J334+K334+L334</f>
        <v>10402.95</v>
      </c>
      <c r="H334" s="105">
        <v>1188.55</v>
      </c>
      <c r="I334" s="45">
        <v>2249.8</v>
      </c>
      <c r="J334" s="45">
        <v>2249.8</v>
      </c>
      <c r="K334" s="45">
        <v>2249.8</v>
      </c>
      <c r="L334" s="34">
        <v>2465</v>
      </c>
      <c r="M334" s="204"/>
      <c r="N334" s="201"/>
    </row>
    <row r="335" spans="1:14" ht="45.75" customHeight="1">
      <c r="A335" s="232"/>
      <c r="B335" s="218"/>
      <c r="C335" s="218"/>
      <c r="D335" s="42" t="s">
        <v>29</v>
      </c>
      <c r="E335" s="201"/>
      <c r="F335" s="34"/>
      <c r="G335" s="34"/>
      <c r="H335" s="105"/>
      <c r="I335" s="45"/>
      <c r="J335" s="45"/>
      <c r="K335" s="45"/>
      <c r="L335" s="34"/>
      <c r="M335" s="204"/>
      <c r="N335" s="201"/>
    </row>
    <row r="336" spans="1:14" ht="43.5" customHeight="1">
      <c r="A336" s="233" t="s">
        <v>152</v>
      </c>
      <c r="B336" s="202" t="s">
        <v>268</v>
      </c>
      <c r="C336" s="203" t="s">
        <v>105</v>
      </c>
      <c r="D336" s="51" t="s">
        <v>34</v>
      </c>
      <c r="E336" s="201" t="s">
        <v>55</v>
      </c>
      <c r="F336" s="34"/>
      <c r="G336" s="34">
        <f aca="true" t="shared" si="69" ref="G336:L336">G337+G338+G339</f>
        <v>400</v>
      </c>
      <c r="H336" s="105">
        <f t="shared" si="69"/>
        <v>80</v>
      </c>
      <c r="I336" s="45">
        <f t="shared" si="69"/>
        <v>80</v>
      </c>
      <c r="J336" s="45">
        <f>J337+J338+J339</f>
        <v>80</v>
      </c>
      <c r="K336" s="45">
        <f>K337+K338+K339</f>
        <v>80</v>
      </c>
      <c r="L336" s="34">
        <f t="shared" si="69"/>
        <v>80</v>
      </c>
      <c r="M336" s="204" t="s">
        <v>26</v>
      </c>
      <c r="N336" s="201" t="s">
        <v>151</v>
      </c>
    </row>
    <row r="337" spans="1:14" ht="51.75" customHeight="1">
      <c r="A337" s="233"/>
      <c r="B337" s="202"/>
      <c r="C337" s="203"/>
      <c r="D337" s="52" t="s">
        <v>27</v>
      </c>
      <c r="E337" s="201"/>
      <c r="F337" s="34"/>
      <c r="G337" s="34"/>
      <c r="H337" s="105"/>
      <c r="I337" s="45"/>
      <c r="J337" s="45"/>
      <c r="K337" s="45"/>
      <c r="L337" s="34"/>
      <c r="M337" s="204"/>
      <c r="N337" s="201"/>
    </row>
    <row r="338" spans="1:14" ht="53.25" customHeight="1">
      <c r="A338" s="233"/>
      <c r="B338" s="202"/>
      <c r="C338" s="203"/>
      <c r="D338" s="52" t="s">
        <v>82</v>
      </c>
      <c r="E338" s="201"/>
      <c r="F338" s="34"/>
      <c r="G338" s="34">
        <f>H338+I338+J338+K338+L338</f>
        <v>400</v>
      </c>
      <c r="H338" s="105">
        <v>80</v>
      </c>
      <c r="I338" s="45">
        <v>80</v>
      </c>
      <c r="J338" s="45">
        <v>80</v>
      </c>
      <c r="K338" s="45">
        <v>80</v>
      </c>
      <c r="L338" s="34">
        <v>80</v>
      </c>
      <c r="M338" s="204"/>
      <c r="N338" s="201"/>
    </row>
    <row r="339" spans="1:14" ht="55.5" customHeight="1">
      <c r="A339" s="233"/>
      <c r="B339" s="202"/>
      <c r="C339" s="203"/>
      <c r="D339" s="51" t="s">
        <v>29</v>
      </c>
      <c r="E339" s="201"/>
      <c r="F339" s="34"/>
      <c r="G339" s="34"/>
      <c r="H339" s="105"/>
      <c r="I339" s="45"/>
      <c r="J339" s="45"/>
      <c r="K339" s="45"/>
      <c r="L339" s="34"/>
      <c r="M339" s="204"/>
      <c r="N339" s="201"/>
    </row>
    <row r="340" spans="1:14" ht="39.75" customHeight="1">
      <c r="A340" s="231" t="s">
        <v>269</v>
      </c>
      <c r="B340" s="202" t="s">
        <v>272</v>
      </c>
      <c r="C340" s="203" t="s">
        <v>317</v>
      </c>
      <c r="D340" s="17" t="s">
        <v>34</v>
      </c>
      <c r="E340" s="201" t="s">
        <v>55</v>
      </c>
      <c r="F340" s="34"/>
      <c r="G340" s="34">
        <f aca="true" t="shared" si="70" ref="G340:L340">G341+G342+G343</f>
        <v>15943</v>
      </c>
      <c r="H340" s="105">
        <f t="shared" si="70"/>
        <v>3313</v>
      </c>
      <c r="I340" s="45">
        <f t="shared" si="70"/>
        <v>4210</v>
      </c>
      <c r="J340" s="45">
        <f>J341+J342+J343</f>
        <v>4210</v>
      </c>
      <c r="K340" s="45">
        <f>K341+K342+K343</f>
        <v>4210</v>
      </c>
      <c r="L340" s="34">
        <f t="shared" si="70"/>
        <v>0</v>
      </c>
      <c r="M340" s="204" t="s">
        <v>281</v>
      </c>
      <c r="N340" s="201" t="s">
        <v>153</v>
      </c>
    </row>
    <row r="341" spans="1:14" ht="67.5" customHeight="1">
      <c r="A341" s="231"/>
      <c r="B341" s="202"/>
      <c r="C341" s="203"/>
      <c r="D341" s="52" t="s">
        <v>27</v>
      </c>
      <c r="E341" s="201"/>
      <c r="F341" s="34"/>
      <c r="G341" s="34">
        <f aca="true" t="shared" si="71" ref="G341:L341">G345+G349</f>
        <v>15943</v>
      </c>
      <c r="H341" s="105">
        <f t="shared" si="71"/>
        <v>3313</v>
      </c>
      <c r="I341" s="45">
        <f t="shared" si="71"/>
        <v>4210</v>
      </c>
      <c r="J341" s="45">
        <f>J345+J349</f>
        <v>4210</v>
      </c>
      <c r="K341" s="45">
        <f>K345+K349</f>
        <v>4210</v>
      </c>
      <c r="L341" s="34">
        <f t="shared" si="71"/>
        <v>0</v>
      </c>
      <c r="M341" s="204"/>
      <c r="N341" s="201"/>
    </row>
    <row r="342" spans="1:14" ht="45.75" customHeight="1">
      <c r="A342" s="231"/>
      <c r="B342" s="202"/>
      <c r="C342" s="203"/>
      <c r="D342" s="52" t="s">
        <v>82</v>
      </c>
      <c r="E342" s="201"/>
      <c r="F342" s="34"/>
      <c r="G342" s="34"/>
      <c r="H342" s="105"/>
      <c r="I342" s="45"/>
      <c r="J342" s="45"/>
      <c r="K342" s="45"/>
      <c r="L342" s="34"/>
      <c r="M342" s="204"/>
      <c r="N342" s="201"/>
    </row>
    <row r="343" spans="1:14" ht="76.5" customHeight="1">
      <c r="A343" s="231"/>
      <c r="B343" s="202"/>
      <c r="C343" s="203"/>
      <c r="D343" s="51" t="s">
        <v>29</v>
      </c>
      <c r="E343" s="201"/>
      <c r="F343" s="34"/>
      <c r="G343" s="34"/>
      <c r="H343" s="105"/>
      <c r="I343" s="45"/>
      <c r="J343" s="45"/>
      <c r="K343" s="45"/>
      <c r="L343" s="34"/>
      <c r="M343" s="204"/>
      <c r="N343" s="201"/>
    </row>
    <row r="344" spans="1:14" ht="31.5" customHeight="1">
      <c r="A344" s="53" t="s">
        <v>270</v>
      </c>
      <c r="B344" s="203" t="s">
        <v>154</v>
      </c>
      <c r="C344" s="203" t="s">
        <v>317</v>
      </c>
      <c r="D344" s="51" t="s">
        <v>34</v>
      </c>
      <c r="E344" s="201" t="s">
        <v>55</v>
      </c>
      <c r="F344" s="34"/>
      <c r="G344" s="34">
        <f aca="true" t="shared" si="72" ref="G344:L344">G345+G346+G347</f>
        <v>750</v>
      </c>
      <c r="H344" s="105">
        <f t="shared" si="72"/>
        <v>180</v>
      </c>
      <c r="I344" s="45">
        <f t="shared" si="72"/>
        <v>190</v>
      </c>
      <c r="J344" s="45">
        <f>J345+J346+J347</f>
        <v>190</v>
      </c>
      <c r="K344" s="45">
        <f>K345+K346+K347</f>
        <v>190</v>
      </c>
      <c r="L344" s="34">
        <f t="shared" si="72"/>
        <v>0</v>
      </c>
      <c r="M344" s="204" t="s">
        <v>281</v>
      </c>
      <c r="N344" s="201" t="s">
        <v>155</v>
      </c>
    </row>
    <row r="345" spans="1:14" ht="69.75" customHeight="1">
      <c r="A345" s="55"/>
      <c r="B345" s="203"/>
      <c r="C345" s="203"/>
      <c r="D345" s="52" t="s">
        <v>27</v>
      </c>
      <c r="E345" s="201"/>
      <c r="F345" s="34"/>
      <c r="G345" s="34">
        <f>H345+I345+J345+K345+L345</f>
        <v>750</v>
      </c>
      <c r="H345" s="105">
        <f>150+30</f>
        <v>180</v>
      </c>
      <c r="I345" s="45">
        <v>190</v>
      </c>
      <c r="J345" s="45">
        <v>190</v>
      </c>
      <c r="K345" s="45">
        <v>190</v>
      </c>
      <c r="L345" s="34">
        <v>0</v>
      </c>
      <c r="M345" s="204"/>
      <c r="N345" s="201"/>
    </row>
    <row r="346" spans="1:14" ht="45.75" customHeight="1">
      <c r="A346" s="55"/>
      <c r="B346" s="203"/>
      <c r="C346" s="203"/>
      <c r="D346" s="52" t="s">
        <v>82</v>
      </c>
      <c r="E346" s="201"/>
      <c r="F346" s="34"/>
      <c r="G346" s="34"/>
      <c r="H346" s="105"/>
      <c r="I346" s="45"/>
      <c r="J346" s="45"/>
      <c r="K346" s="45"/>
      <c r="L346" s="34"/>
      <c r="M346" s="204"/>
      <c r="N346" s="201"/>
    </row>
    <row r="347" spans="1:14" ht="80.25" customHeight="1">
      <c r="A347" s="55"/>
      <c r="B347" s="203"/>
      <c r="C347" s="203"/>
      <c r="D347" s="51" t="s">
        <v>29</v>
      </c>
      <c r="E347" s="201"/>
      <c r="F347" s="34"/>
      <c r="G347" s="34"/>
      <c r="H347" s="105"/>
      <c r="I347" s="45"/>
      <c r="J347" s="45"/>
      <c r="K347" s="45"/>
      <c r="L347" s="34"/>
      <c r="M347" s="204"/>
      <c r="N347" s="201"/>
    </row>
    <row r="348" spans="1:14" ht="35.25" customHeight="1">
      <c r="A348" s="225" t="s">
        <v>271</v>
      </c>
      <c r="B348" s="203" t="s">
        <v>156</v>
      </c>
      <c r="C348" s="203" t="s">
        <v>317</v>
      </c>
      <c r="D348" s="51" t="s">
        <v>34</v>
      </c>
      <c r="E348" s="201" t="s">
        <v>55</v>
      </c>
      <c r="F348" s="34"/>
      <c r="G348" s="34">
        <f aca="true" t="shared" si="73" ref="G348:L348">G349+G350+G351</f>
        <v>15193</v>
      </c>
      <c r="H348" s="105">
        <f t="shared" si="73"/>
        <v>3133</v>
      </c>
      <c r="I348" s="45">
        <f t="shared" si="73"/>
        <v>4020</v>
      </c>
      <c r="J348" s="45">
        <f>J349+J350+J351</f>
        <v>4020</v>
      </c>
      <c r="K348" s="45">
        <f>K349+K350+K351</f>
        <v>4020</v>
      </c>
      <c r="L348" s="34">
        <f t="shared" si="73"/>
        <v>0</v>
      </c>
      <c r="M348" s="204" t="s">
        <v>281</v>
      </c>
      <c r="N348" s="201" t="s">
        <v>157</v>
      </c>
    </row>
    <row r="349" spans="1:14" ht="72.75" customHeight="1">
      <c r="A349" s="225"/>
      <c r="B349" s="203"/>
      <c r="C349" s="203"/>
      <c r="D349" s="52" t="s">
        <v>27</v>
      </c>
      <c r="E349" s="201"/>
      <c r="F349" s="34"/>
      <c r="G349" s="34">
        <f>H349+I349+J349+K349+L349</f>
        <v>15193</v>
      </c>
      <c r="H349" s="157">
        <f>3163-30</f>
        <v>3133</v>
      </c>
      <c r="I349" s="45">
        <v>4020</v>
      </c>
      <c r="J349" s="45">
        <v>4020</v>
      </c>
      <c r="K349" s="45">
        <v>4020</v>
      </c>
      <c r="L349" s="34">
        <v>0</v>
      </c>
      <c r="M349" s="204"/>
      <c r="N349" s="201"/>
    </row>
    <row r="350" spans="1:14" ht="52.5" customHeight="1">
      <c r="A350" s="225"/>
      <c r="B350" s="203"/>
      <c r="C350" s="203"/>
      <c r="D350" s="56" t="s">
        <v>82</v>
      </c>
      <c r="E350" s="201"/>
      <c r="F350" s="34"/>
      <c r="G350" s="34"/>
      <c r="H350" s="105"/>
      <c r="I350" s="45"/>
      <c r="J350" s="45"/>
      <c r="K350" s="45"/>
      <c r="L350" s="34"/>
      <c r="M350" s="204"/>
      <c r="N350" s="201"/>
    </row>
    <row r="351" spans="1:14" ht="66.75" customHeight="1">
      <c r="A351" s="225"/>
      <c r="B351" s="203"/>
      <c r="C351" s="203"/>
      <c r="D351" s="17" t="s">
        <v>29</v>
      </c>
      <c r="E351" s="201"/>
      <c r="F351" s="34"/>
      <c r="G351" s="34"/>
      <c r="H351" s="105"/>
      <c r="I351" s="45"/>
      <c r="J351" s="45"/>
      <c r="K351" s="45"/>
      <c r="L351" s="34"/>
      <c r="M351" s="204"/>
      <c r="N351" s="201"/>
    </row>
    <row r="352" spans="1:14" ht="44.25" customHeight="1">
      <c r="A352" s="233" t="s">
        <v>295</v>
      </c>
      <c r="B352" s="214" t="s">
        <v>300</v>
      </c>
      <c r="C352" s="187" t="s">
        <v>280</v>
      </c>
      <c r="D352" s="20" t="s">
        <v>34</v>
      </c>
      <c r="E352" s="234"/>
      <c r="F352" s="34"/>
      <c r="G352" s="34">
        <f>G356+G360</f>
        <v>0</v>
      </c>
      <c r="H352" s="105">
        <f>H353+H354+H355</f>
        <v>0</v>
      </c>
      <c r="I352" s="45">
        <f>I356+I360</f>
        <v>0</v>
      </c>
      <c r="J352" s="45">
        <f>J356+J360</f>
        <v>0</v>
      </c>
      <c r="K352" s="45">
        <f>K356+K360</f>
        <v>0</v>
      </c>
      <c r="L352" s="34">
        <f>L356+L360</f>
        <v>0</v>
      </c>
      <c r="M352" s="206" t="s">
        <v>281</v>
      </c>
      <c r="N352" s="234" t="s">
        <v>328</v>
      </c>
    </row>
    <row r="353" spans="1:14" ht="67.5" customHeight="1">
      <c r="A353" s="239"/>
      <c r="B353" s="215"/>
      <c r="C353" s="188"/>
      <c r="D353" s="52" t="s">
        <v>27</v>
      </c>
      <c r="E353" s="235"/>
      <c r="F353" s="34"/>
      <c r="G353" s="34"/>
      <c r="H353" s="105"/>
      <c r="I353" s="45"/>
      <c r="J353" s="45"/>
      <c r="K353" s="45"/>
      <c r="L353" s="34"/>
      <c r="M353" s="207"/>
      <c r="N353" s="235"/>
    </row>
    <row r="354" spans="1:14" ht="44.25" customHeight="1">
      <c r="A354" s="239"/>
      <c r="B354" s="215"/>
      <c r="C354" s="188"/>
      <c r="D354" s="56" t="s">
        <v>82</v>
      </c>
      <c r="E354" s="235"/>
      <c r="F354" s="34"/>
      <c r="G354" s="34"/>
      <c r="H354" s="105"/>
      <c r="I354" s="45"/>
      <c r="J354" s="45"/>
      <c r="K354" s="45"/>
      <c r="L354" s="34"/>
      <c r="M354" s="207"/>
      <c r="N354" s="235"/>
    </row>
    <row r="355" spans="1:14" ht="44.25" customHeight="1">
      <c r="A355" s="240"/>
      <c r="B355" s="216"/>
      <c r="C355" s="171"/>
      <c r="D355" s="17" t="s">
        <v>29</v>
      </c>
      <c r="E355" s="236"/>
      <c r="F355" s="34"/>
      <c r="G355" s="34">
        <f>G359+G363</f>
        <v>0</v>
      </c>
      <c r="H355" s="105">
        <f>H359+H363</f>
        <v>0</v>
      </c>
      <c r="I355" s="45">
        <f>I359+I363</f>
        <v>0</v>
      </c>
      <c r="J355" s="45">
        <f>J359+J363</f>
        <v>0</v>
      </c>
      <c r="K355" s="45">
        <f>K359+K363</f>
        <v>0</v>
      </c>
      <c r="L355" s="34"/>
      <c r="M355" s="208"/>
      <c r="N355" s="236"/>
    </row>
    <row r="356" spans="1:14" ht="44.25" customHeight="1">
      <c r="A356" s="53" t="s">
        <v>296</v>
      </c>
      <c r="B356" s="54" t="s">
        <v>298</v>
      </c>
      <c r="C356" s="187" t="s">
        <v>280</v>
      </c>
      <c r="D356" s="20" t="s">
        <v>34</v>
      </c>
      <c r="E356" s="74" t="s">
        <v>17</v>
      </c>
      <c r="F356" s="34"/>
      <c r="G356" s="34">
        <f aca="true" t="shared" si="74" ref="G356:L356">G357+G358+G359</f>
        <v>0</v>
      </c>
      <c r="H356" s="105">
        <f t="shared" si="74"/>
        <v>0</v>
      </c>
      <c r="I356" s="45">
        <f t="shared" si="74"/>
        <v>0</v>
      </c>
      <c r="J356" s="45">
        <f>J357+J358+J359</f>
        <v>0</v>
      </c>
      <c r="K356" s="45">
        <f>K357+K358+K359</f>
        <v>0</v>
      </c>
      <c r="L356" s="34">
        <f t="shared" si="74"/>
        <v>0</v>
      </c>
      <c r="M356" s="206" t="s">
        <v>281</v>
      </c>
      <c r="N356" s="234" t="s">
        <v>328</v>
      </c>
    </row>
    <row r="357" spans="1:14" ht="82.5" customHeight="1">
      <c r="A357" s="53"/>
      <c r="B357" s="54"/>
      <c r="C357" s="188"/>
      <c r="D357" s="52" t="s">
        <v>27</v>
      </c>
      <c r="E357" s="74"/>
      <c r="F357" s="34"/>
      <c r="G357" s="34"/>
      <c r="H357" s="105"/>
      <c r="I357" s="45"/>
      <c r="J357" s="45"/>
      <c r="K357" s="45"/>
      <c r="L357" s="34"/>
      <c r="M357" s="207"/>
      <c r="N357" s="235"/>
    </row>
    <row r="358" spans="1:14" ht="51.75" customHeight="1">
      <c r="A358" s="53"/>
      <c r="B358" s="54"/>
      <c r="C358" s="188"/>
      <c r="D358" s="56" t="s">
        <v>82</v>
      </c>
      <c r="E358" s="74"/>
      <c r="F358" s="34"/>
      <c r="G358" s="34"/>
      <c r="H358" s="105"/>
      <c r="I358" s="45"/>
      <c r="J358" s="45"/>
      <c r="K358" s="45"/>
      <c r="L358" s="34"/>
      <c r="M358" s="207"/>
      <c r="N358" s="235"/>
    </row>
    <row r="359" spans="1:14" ht="51.75" customHeight="1">
      <c r="A359" s="53"/>
      <c r="B359" s="54"/>
      <c r="C359" s="171"/>
      <c r="D359" s="17" t="s">
        <v>29</v>
      </c>
      <c r="E359" s="74"/>
      <c r="F359" s="34"/>
      <c r="G359" s="34">
        <f>H359+I359+J359+K359+L359</f>
        <v>0</v>
      </c>
      <c r="H359" s="105">
        <v>0</v>
      </c>
      <c r="I359" s="45">
        <v>0</v>
      </c>
      <c r="J359" s="45">
        <v>0</v>
      </c>
      <c r="K359" s="45">
        <v>0</v>
      </c>
      <c r="L359" s="34"/>
      <c r="M359" s="208"/>
      <c r="N359" s="236"/>
    </row>
    <row r="360" spans="1:14" ht="44.25" customHeight="1">
      <c r="A360" s="232" t="s">
        <v>297</v>
      </c>
      <c r="B360" s="218" t="s">
        <v>299</v>
      </c>
      <c r="C360" s="187" t="s">
        <v>280</v>
      </c>
      <c r="D360" s="20" t="s">
        <v>34</v>
      </c>
      <c r="E360" s="234" t="s">
        <v>18</v>
      </c>
      <c r="F360" s="34"/>
      <c r="G360" s="34">
        <f>G361+G362+G363</f>
        <v>0</v>
      </c>
      <c r="H360" s="105">
        <f>H361+H362+H363</f>
        <v>0</v>
      </c>
      <c r="I360" s="45">
        <f>I361+I362+I363</f>
        <v>0</v>
      </c>
      <c r="J360" s="45">
        <f>J361+J362+J363</f>
        <v>0</v>
      </c>
      <c r="K360" s="45">
        <f>K361+K362+K363</f>
        <v>0</v>
      </c>
      <c r="L360" s="34"/>
      <c r="M360" s="206" t="s">
        <v>281</v>
      </c>
      <c r="N360" s="234" t="s">
        <v>328</v>
      </c>
    </row>
    <row r="361" spans="1:14" ht="44.25" customHeight="1">
      <c r="A361" s="237"/>
      <c r="B361" s="220"/>
      <c r="C361" s="188"/>
      <c r="D361" s="52" t="s">
        <v>27</v>
      </c>
      <c r="E361" s="235"/>
      <c r="F361" s="34"/>
      <c r="G361" s="34"/>
      <c r="H361" s="105"/>
      <c r="I361" s="45"/>
      <c r="J361" s="45"/>
      <c r="K361" s="45"/>
      <c r="L361" s="34"/>
      <c r="M361" s="207"/>
      <c r="N361" s="235"/>
    </row>
    <row r="362" spans="1:14" ht="44.25" customHeight="1">
      <c r="A362" s="237"/>
      <c r="B362" s="220"/>
      <c r="C362" s="188"/>
      <c r="D362" s="56" t="s">
        <v>82</v>
      </c>
      <c r="E362" s="235"/>
      <c r="F362" s="34"/>
      <c r="G362" s="34"/>
      <c r="H362" s="105"/>
      <c r="I362" s="45"/>
      <c r="J362" s="45"/>
      <c r="K362" s="45"/>
      <c r="L362" s="34"/>
      <c r="M362" s="207"/>
      <c r="N362" s="235"/>
    </row>
    <row r="363" spans="1:14" ht="49.5" customHeight="1">
      <c r="A363" s="238"/>
      <c r="B363" s="221"/>
      <c r="C363" s="171"/>
      <c r="D363" s="17" t="s">
        <v>29</v>
      </c>
      <c r="E363" s="236"/>
      <c r="F363" s="34"/>
      <c r="G363" s="34">
        <f>H363+I363+J363+K363+L363</f>
        <v>0</v>
      </c>
      <c r="H363" s="105"/>
      <c r="I363" s="45">
        <v>0</v>
      </c>
      <c r="J363" s="45">
        <v>0</v>
      </c>
      <c r="K363" s="45">
        <v>0</v>
      </c>
      <c r="L363" s="34"/>
      <c r="M363" s="208"/>
      <c r="N363" s="236"/>
    </row>
    <row r="364" spans="1:15" s="3" customFormat="1" ht="57" customHeight="1">
      <c r="A364" s="197" t="s">
        <v>158</v>
      </c>
      <c r="B364" s="197"/>
      <c r="C364" s="197"/>
      <c r="D364" s="57" t="s">
        <v>34</v>
      </c>
      <c r="E364" s="193"/>
      <c r="F364" s="22">
        <f aca="true" t="shared" si="75" ref="F364:L364">F365+F367+F368+F366</f>
        <v>561508.9</v>
      </c>
      <c r="G364" s="22">
        <f t="shared" si="75"/>
        <v>2423734.52</v>
      </c>
      <c r="H364" s="96">
        <f t="shared" si="75"/>
        <v>573685.0000000001</v>
      </c>
      <c r="I364" s="118">
        <f t="shared" si="75"/>
        <v>595099.64</v>
      </c>
      <c r="J364" s="22">
        <f t="shared" si="75"/>
        <v>572083.64</v>
      </c>
      <c r="K364" s="22">
        <f t="shared" si="75"/>
        <v>572083.64</v>
      </c>
      <c r="L364" s="22">
        <f t="shared" si="75"/>
        <v>113902.99999999999</v>
      </c>
      <c r="M364" s="193"/>
      <c r="N364" s="193"/>
      <c r="O364" s="142">
        <v>567963</v>
      </c>
    </row>
    <row r="365" spans="1:15" s="3" customFormat="1" ht="95.25" customHeight="1">
      <c r="A365" s="197"/>
      <c r="B365" s="197"/>
      <c r="C365" s="197"/>
      <c r="D365" s="28" t="s">
        <v>27</v>
      </c>
      <c r="E365" s="193"/>
      <c r="F365" s="22">
        <f>F156+F174+F178+F199+F272+F312+F327+F337+F341</f>
        <v>417162.2</v>
      </c>
      <c r="G365" s="22">
        <f>H365+I365+J365+K365+L365</f>
        <v>1866578.4</v>
      </c>
      <c r="H365" s="96">
        <f>H156+H174+H178+H199+H272+H312+H327+H337+H341</f>
        <v>476732.4</v>
      </c>
      <c r="I365" s="118">
        <f>I156+I174+I178+I199+I272+I312+I327+I337+I341</f>
        <v>460626</v>
      </c>
      <c r="J365" s="22">
        <f>J156+J174+J178+J199+J272+J312+J327+J337+J341</f>
        <v>464610</v>
      </c>
      <c r="K365" s="22">
        <f>K156+K174+K178+K199+K272+K312+K327+K337+K341</f>
        <v>464610</v>
      </c>
      <c r="L365" s="22">
        <f>L156+L174+L178+L199+L272+L312+L327+L337+L341</f>
        <v>0</v>
      </c>
      <c r="M365" s="193"/>
      <c r="N365" s="193"/>
      <c r="O365" s="142">
        <v>460635.4</v>
      </c>
    </row>
    <row r="366" spans="1:15" s="3" customFormat="1" ht="71.25" customHeight="1">
      <c r="A366" s="197"/>
      <c r="B366" s="197"/>
      <c r="C366" s="197"/>
      <c r="D366" s="58" t="s">
        <v>91</v>
      </c>
      <c r="E366" s="193"/>
      <c r="F366" s="22"/>
      <c r="G366" s="22"/>
      <c r="H366" s="96">
        <f>H157+H179+H200+H273+H313+H323+H328</f>
        <v>3120.4</v>
      </c>
      <c r="I366" s="118">
        <f>I157+I313+I328</f>
        <v>0</v>
      </c>
      <c r="J366" s="22">
        <f>J157+J313+J328</f>
        <v>0</v>
      </c>
      <c r="K366" s="22">
        <f>K157+K313+K328</f>
        <v>0</v>
      </c>
      <c r="L366" s="22">
        <f>L157+L313+L328</f>
        <v>0</v>
      </c>
      <c r="M366" s="193"/>
      <c r="N366" s="193"/>
      <c r="O366" s="142">
        <v>3120.4</v>
      </c>
    </row>
    <row r="367" spans="1:15" s="3" customFormat="1" ht="72.75" customHeight="1">
      <c r="A367" s="197"/>
      <c r="B367" s="197"/>
      <c r="C367" s="197"/>
      <c r="D367" s="28" t="s">
        <v>82</v>
      </c>
      <c r="E367" s="193"/>
      <c r="F367" s="22">
        <f>F158+F180+F201+F274+F314+F329+F354+F342+F338+F175</f>
        <v>144346.7</v>
      </c>
      <c r="G367" s="22">
        <f>H367+I367+J367+K367+L367</f>
        <v>557156.12</v>
      </c>
      <c r="H367" s="96">
        <f>H158+H180+H201+H274+H314+H329+H354+H342+H338+H175</f>
        <v>93832.20000000001</v>
      </c>
      <c r="I367" s="118">
        <f>I158+I180+I201+I274+I314+I329+I354+I342+I338+I175</f>
        <v>134473.64</v>
      </c>
      <c r="J367" s="22">
        <f>J158+J180+J201+J274+J314+J329+J354+J342+J338+J175</f>
        <v>107473.64000000001</v>
      </c>
      <c r="K367" s="22">
        <f>K158+K180+K201+K274+K314+K329+K354+K342+K338+K175</f>
        <v>107473.64000000001</v>
      </c>
      <c r="L367" s="22">
        <f>L158+L180+L201+L274+L314+L329+L354+L342+L338+L175</f>
        <v>113902.99999999999</v>
      </c>
      <c r="M367" s="193"/>
      <c r="N367" s="193"/>
      <c r="O367" s="142"/>
    </row>
    <row r="368" spans="1:15" s="3" customFormat="1" ht="56.25" customHeight="1">
      <c r="A368" s="197"/>
      <c r="B368" s="197"/>
      <c r="C368" s="197"/>
      <c r="D368" s="28" t="s">
        <v>86</v>
      </c>
      <c r="E368" s="193"/>
      <c r="F368" s="22">
        <f>F159+F315+F330</f>
        <v>0</v>
      </c>
      <c r="G368" s="22">
        <f>H368+I368+J368+K368+L368</f>
        <v>0</v>
      </c>
      <c r="H368" s="96">
        <f>H159+H315+H330+H355</f>
        <v>0</v>
      </c>
      <c r="I368" s="118">
        <f>I159+I315+I330+I355</f>
        <v>0</v>
      </c>
      <c r="J368" s="22">
        <f>J159+J315+J330</f>
        <v>0</v>
      </c>
      <c r="K368" s="22">
        <f>K159+K315+K330</f>
        <v>0</v>
      </c>
      <c r="L368" s="22">
        <f>L159+L315+L330</f>
        <v>0</v>
      </c>
      <c r="M368" s="193"/>
      <c r="N368" s="193"/>
      <c r="O368" s="142"/>
    </row>
    <row r="369" spans="1:14" ht="6.75" customHeight="1">
      <c r="A369" s="33"/>
      <c r="B369" s="32"/>
      <c r="C369" s="32"/>
      <c r="D369" s="33"/>
      <c r="E369" s="33"/>
      <c r="F369" s="33"/>
      <c r="G369" s="33"/>
      <c r="H369" s="144"/>
      <c r="I369" s="122"/>
      <c r="J369" s="33"/>
      <c r="K369" s="33"/>
      <c r="L369" s="33"/>
      <c r="M369" s="33"/>
      <c r="N369" s="33"/>
    </row>
    <row r="370" spans="1:14" ht="21" customHeight="1">
      <c r="A370" s="59"/>
      <c r="B370" s="32"/>
      <c r="C370" s="32"/>
      <c r="D370" s="33"/>
      <c r="E370" s="33"/>
      <c r="F370" s="33"/>
      <c r="G370" s="33"/>
      <c r="H370" s="144"/>
      <c r="I370" s="122"/>
      <c r="J370" s="33"/>
      <c r="K370" s="33"/>
      <c r="L370" s="33"/>
      <c r="M370" s="33"/>
      <c r="N370" s="33"/>
    </row>
    <row r="371" spans="1:14" ht="22.5" customHeight="1">
      <c r="A371" s="241"/>
      <c r="B371" s="242"/>
      <c r="C371" s="242"/>
      <c r="D371" s="243"/>
      <c r="E371" s="241"/>
      <c r="F371" s="241"/>
      <c r="G371" s="241"/>
      <c r="H371" s="241"/>
      <c r="I371" s="241"/>
      <c r="J371" s="244"/>
      <c r="K371" s="244"/>
      <c r="L371" s="200" t="s">
        <v>159</v>
      </c>
      <c r="M371" s="200"/>
      <c r="N371" s="200"/>
    </row>
    <row r="372" spans="1:14" ht="22.5" customHeight="1">
      <c r="A372" s="241"/>
      <c r="B372" s="242"/>
      <c r="C372" s="242"/>
      <c r="D372" s="243"/>
      <c r="E372" s="241"/>
      <c r="F372" s="241"/>
      <c r="G372" s="241"/>
      <c r="H372" s="241"/>
      <c r="I372" s="241"/>
      <c r="J372" s="244"/>
      <c r="K372" s="244"/>
      <c r="L372" s="200"/>
      <c r="M372" s="200"/>
      <c r="N372" s="200"/>
    </row>
    <row r="373" spans="1:14" ht="12.75" customHeight="1" hidden="1">
      <c r="A373" s="241"/>
      <c r="B373" s="242"/>
      <c r="C373" s="242"/>
      <c r="D373" s="243"/>
      <c r="E373" s="241"/>
      <c r="F373" s="241"/>
      <c r="G373" s="241"/>
      <c r="H373" s="241"/>
      <c r="I373" s="241"/>
      <c r="J373" s="244"/>
      <c r="K373" s="244"/>
      <c r="L373" s="245"/>
      <c r="M373" s="245"/>
      <c r="N373" s="245"/>
    </row>
    <row r="374" spans="1:14" ht="21.75" customHeight="1">
      <c r="A374" s="200" t="s">
        <v>160</v>
      </c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</row>
    <row r="375" spans="1:14" ht="24.75" customHeight="1" thickBot="1">
      <c r="A375" s="246" t="s">
        <v>161</v>
      </c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  <c r="L375" s="246"/>
      <c r="M375" s="246"/>
      <c r="N375" s="246"/>
    </row>
    <row r="376" spans="1:14" s="3" customFormat="1" ht="111.75" customHeight="1">
      <c r="A376" s="168" t="s">
        <v>6</v>
      </c>
      <c r="B376" s="169" t="s">
        <v>7</v>
      </c>
      <c r="C376" s="169" t="s">
        <v>8</v>
      </c>
      <c r="D376" s="166" t="s">
        <v>9</v>
      </c>
      <c r="E376" s="166" t="s">
        <v>10</v>
      </c>
      <c r="F376" s="10" t="s">
        <v>11</v>
      </c>
      <c r="G376" s="166" t="s">
        <v>12</v>
      </c>
      <c r="H376" s="167" t="s">
        <v>13</v>
      </c>
      <c r="I376" s="167"/>
      <c r="J376" s="167"/>
      <c r="K376" s="167"/>
      <c r="L376" s="167"/>
      <c r="M376" s="166" t="s">
        <v>14</v>
      </c>
      <c r="N376" s="173" t="s">
        <v>15</v>
      </c>
    </row>
    <row r="377" spans="1:14" s="3" customFormat="1" ht="124.5" customHeight="1">
      <c r="A377" s="168"/>
      <c r="B377" s="169"/>
      <c r="C377" s="169"/>
      <c r="D377" s="166"/>
      <c r="E377" s="166"/>
      <c r="F377" s="11" t="s">
        <v>16</v>
      </c>
      <c r="G377" s="166"/>
      <c r="H377" s="155" t="s">
        <v>17</v>
      </c>
      <c r="I377" s="115" t="s">
        <v>18</v>
      </c>
      <c r="J377" s="11" t="s">
        <v>19</v>
      </c>
      <c r="K377" s="11" t="s">
        <v>20</v>
      </c>
      <c r="L377" s="11" t="s">
        <v>21</v>
      </c>
      <c r="M377" s="166"/>
      <c r="N377" s="173"/>
    </row>
    <row r="378" spans="1:14" s="5" customFormat="1" ht="21" customHeight="1" thickBot="1">
      <c r="A378" s="60">
        <v>1</v>
      </c>
      <c r="B378" s="61">
        <v>2</v>
      </c>
      <c r="C378" s="61">
        <v>3</v>
      </c>
      <c r="D378" s="61">
        <v>4</v>
      </c>
      <c r="E378" s="61">
        <v>5</v>
      </c>
      <c r="F378" s="61">
        <v>6</v>
      </c>
      <c r="G378" s="61">
        <v>7</v>
      </c>
      <c r="H378" s="156">
        <v>8</v>
      </c>
      <c r="I378" s="116">
        <v>9</v>
      </c>
      <c r="J378" s="61">
        <v>10</v>
      </c>
      <c r="K378" s="61">
        <v>11</v>
      </c>
      <c r="L378" s="61">
        <v>12</v>
      </c>
      <c r="M378" s="61">
        <v>13</v>
      </c>
      <c r="N378" s="62">
        <v>14</v>
      </c>
    </row>
    <row r="379" spans="1:14" ht="48" customHeight="1">
      <c r="A379" s="247" t="s">
        <v>22</v>
      </c>
      <c r="B379" s="248" t="s">
        <v>306</v>
      </c>
      <c r="C379" s="171" t="s">
        <v>105</v>
      </c>
      <c r="D379" s="20" t="s">
        <v>24</v>
      </c>
      <c r="E379" s="172" t="s">
        <v>55</v>
      </c>
      <c r="F379" s="63">
        <f>F380+F381+F382</f>
        <v>72492.79999999999</v>
      </c>
      <c r="G379" s="63">
        <f>H379+I379+J379+K379+L379</f>
        <v>365602.87963</v>
      </c>
      <c r="H379" s="107">
        <f>H380+H381+H382</f>
        <v>74010.87963000001</v>
      </c>
      <c r="I379" s="134">
        <f>I380+I381+I382</f>
        <v>73926</v>
      </c>
      <c r="J379" s="134">
        <f>J380+J381+J382</f>
        <v>73926</v>
      </c>
      <c r="K379" s="134">
        <f>K380+K381+K382</f>
        <v>73926</v>
      </c>
      <c r="L379" s="135">
        <f>L380+L381+L382</f>
        <v>69814</v>
      </c>
      <c r="M379" s="183" t="s">
        <v>26</v>
      </c>
      <c r="N379" s="183" t="s">
        <v>245</v>
      </c>
    </row>
    <row r="380" spans="1:14" ht="70.5" customHeight="1">
      <c r="A380" s="247"/>
      <c r="B380" s="249"/>
      <c r="C380" s="171"/>
      <c r="D380" s="17" t="s">
        <v>27</v>
      </c>
      <c r="E380" s="172"/>
      <c r="F380" s="18">
        <f>F384+F416+F400+F420</f>
        <v>2114.3999999999996</v>
      </c>
      <c r="G380" s="18">
        <f aca="true" t="shared" si="76" ref="G380:L380">G384+G388+G392+G396+G416</f>
        <v>0</v>
      </c>
      <c r="H380" s="94">
        <f>H384+H388+H392+H396+H416+H400+H420+H424</f>
        <v>2900</v>
      </c>
      <c r="I380" s="83">
        <f t="shared" si="76"/>
        <v>0</v>
      </c>
      <c r="J380" s="83">
        <f>J384+J388+J392+J396+J416</f>
        <v>0</v>
      </c>
      <c r="K380" s="83">
        <f>K384+K388+K392+K396+K416</f>
        <v>0</v>
      </c>
      <c r="L380" s="89">
        <f t="shared" si="76"/>
        <v>0</v>
      </c>
      <c r="M380" s="183"/>
      <c r="N380" s="183"/>
    </row>
    <row r="381" spans="1:14" ht="52.5" customHeight="1">
      <c r="A381" s="247"/>
      <c r="B381" s="249"/>
      <c r="C381" s="171"/>
      <c r="D381" s="17" t="s">
        <v>28</v>
      </c>
      <c r="E381" s="172"/>
      <c r="F381" s="18">
        <f>F385+F401+F417+F421</f>
        <v>70378.4</v>
      </c>
      <c r="G381" s="76">
        <f>H381+I381+J381+K381+L381</f>
        <v>362702.87963</v>
      </c>
      <c r="H381" s="94">
        <f>H385+H401+H417+H421</f>
        <v>71110.87963000001</v>
      </c>
      <c r="I381" s="83">
        <f>I385+I401+I417+I421</f>
        <v>73926</v>
      </c>
      <c r="J381" s="83">
        <f>J385+J401+J417+J421</f>
        <v>73926</v>
      </c>
      <c r="K381" s="83">
        <f>K385+K401+K417+K421</f>
        <v>73926</v>
      </c>
      <c r="L381" s="89">
        <f>L385+L401+L417+L421</f>
        <v>69814</v>
      </c>
      <c r="M381" s="183"/>
      <c r="N381" s="183"/>
    </row>
    <row r="382" spans="1:14" ht="77.25" customHeight="1">
      <c r="A382" s="247"/>
      <c r="B382" s="250"/>
      <c r="C382" s="171"/>
      <c r="D382" s="17" t="s">
        <v>29</v>
      </c>
      <c r="E382" s="172"/>
      <c r="F382" s="18">
        <f>F386+F390+F394+F398+F418</f>
        <v>0</v>
      </c>
      <c r="G382" s="76">
        <f aca="true" t="shared" si="77" ref="G382:L382">G386+G390+G394+G398+G418</f>
        <v>0</v>
      </c>
      <c r="H382" s="94">
        <f t="shared" si="77"/>
        <v>0</v>
      </c>
      <c r="I382" s="83">
        <f t="shared" si="77"/>
        <v>0</v>
      </c>
      <c r="J382" s="83">
        <f>J386+J390+J394+J398+J418</f>
        <v>0</v>
      </c>
      <c r="K382" s="83">
        <f>K386+K390+K394+K398+K418</f>
        <v>0</v>
      </c>
      <c r="L382" s="89">
        <f t="shared" si="77"/>
        <v>0</v>
      </c>
      <c r="M382" s="183"/>
      <c r="N382" s="183"/>
    </row>
    <row r="383" spans="1:14" ht="45" customHeight="1">
      <c r="A383" s="252" t="s">
        <v>30</v>
      </c>
      <c r="B383" s="171" t="s">
        <v>162</v>
      </c>
      <c r="C383" s="171" t="s">
        <v>163</v>
      </c>
      <c r="D383" s="20" t="s">
        <v>24</v>
      </c>
      <c r="E383" s="172" t="s">
        <v>55</v>
      </c>
      <c r="F383" s="63">
        <f>F384+F385+F386</f>
        <v>9124.3</v>
      </c>
      <c r="G383" s="80">
        <f>H383+I383+J383+K383+L383</f>
        <v>39418.67963</v>
      </c>
      <c r="H383" s="107">
        <f>H384+H385+H386</f>
        <v>6700.07963</v>
      </c>
      <c r="I383" s="134">
        <f>I384+I385+I386</f>
        <v>7564.300000000001</v>
      </c>
      <c r="J383" s="134">
        <f>J384+J385+J386</f>
        <v>7564.300000000001</v>
      </c>
      <c r="K383" s="134">
        <f>K384+K385+K386</f>
        <v>7564.300000000001</v>
      </c>
      <c r="L383" s="135">
        <f>L384+L385+L386</f>
        <v>10025.7</v>
      </c>
      <c r="M383" s="183" t="s">
        <v>26</v>
      </c>
      <c r="N383" s="183" t="s">
        <v>164</v>
      </c>
    </row>
    <row r="384" spans="1:14" ht="69.75" customHeight="1">
      <c r="A384" s="252"/>
      <c r="B384" s="171"/>
      <c r="C384" s="171"/>
      <c r="D384" s="17" t="s">
        <v>27</v>
      </c>
      <c r="E384" s="172"/>
      <c r="F384" s="18"/>
      <c r="G384" s="76"/>
      <c r="H384" s="94"/>
      <c r="I384" s="83"/>
      <c r="J384" s="83"/>
      <c r="K384" s="83"/>
      <c r="L384" s="89"/>
      <c r="M384" s="183"/>
      <c r="N384" s="183"/>
    </row>
    <row r="385" spans="1:14" ht="71.25" customHeight="1">
      <c r="A385" s="252"/>
      <c r="B385" s="171"/>
      <c r="C385" s="171"/>
      <c r="D385" s="17" t="s">
        <v>28</v>
      </c>
      <c r="E385" s="172"/>
      <c r="F385" s="18">
        <f>F389+F397+F393</f>
        <v>9124.3</v>
      </c>
      <c r="G385" s="76">
        <f>H385+I385+J385+K385+L385</f>
        <v>39418.67963</v>
      </c>
      <c r="H385" s="94">
        <f>H389+H397+H393</f>
        <v>6700.07963</v>
      </c>
      <c r="I385" s="83">
        <f>I389+I397+I393</f>
        <v>7564.300000000001</v>
      </c>
      <c r="J385" s="83">
        <f>J389+J397+J393</f>
        <v>7564.300000000001</v>
      </c>
      <c r="K385" s="83">
        <f>K389+K397+K393</f>
        <v>7564.300000000001</v>
      </c>
      <c r="L385" s="89">
        <f>L389+L397+L393</f>
        <v>10025.7</v>
      </c>
      <c r="M385" s="183"/>
      <c r="N385" s="183"/>
    </row>
    <row r="386" spans="1:14" ht="309" customHeight="1">
      <c r="A386" s="252"/>
      <c r="B386" s="171"/>
      <c r="C386" s="171"/>
      <c r="D386" s="17" t="s">
        <v>29</v>
      </c>
      <c r="E386" s="172"/>
      <c r="F386" s="18"/>
      <c r="G386" s="76"/>
      <c r="H386" s="94"/>
      <c r="I386" s="76"/>
      <c r="J386" s="76"/>
      <c r="K386" s="76"/>
      <c r="L386" s="18"/>
      <c r="M386" s="183"/>
      <c r="N386" s="183"/>
    </row>
    <row r="387" spans="1:14" ht="48" customHeight="1">
      <c r="A387" s="251" t="s">
        <v>165</v>
      </c>
      <c r="B387" s="187" t="s">
        <v>166</v>
      </c>
      <c r="C387" s="171" t="s">
        <v>167</v>
      </c>
      <c r="D387" s="20" t="s">
        <v>24</v>
      </c>
      <c r="E387" s="172" t="s">
        <v>55</v>
      </c>
      <c r="F387" s="63">
        <f>F388+F389+F390</f>
        <v>7781.1</v>
      </c>
      <c r="G387" s="80">
        <f>H387+I387+J387+K387+L387</f>
        <v>33686.698000000004</v>
      </c>
      <c r="H387" s="107">
        <f>H388+H389+H390</f>
        <v>5638.698</v>
      </c>
      <c r="I387" s="80">
        <f>I388+I389+I390</f>
        <v>6367.1</v>
      </c>
      <c r="J387" s="80">
        <f>J388+J389+J390</f>
        <v>6367.1</v>
      </c>
      <c r="K387" s="80">
        <f>K388+K389+K390</f>
        <v>6367.1</v>
      </c>
      <c r="L387" s="63">
        <f>L388+L389+L390</f>
        <v>8946.7</v>
      </c>
      <c r="M387" s="183" t="s">
        <v>26</v>
      </c>
      <c r="N387" s="183" t="s">
        <v>246</v>
      </c>
    </row>
    <row r="388" spans="1:14" ht="74.25" customHeight="1">
      <c r="A388" s="251"/>
      <c r="B388" s="188"/>
      <c r="C388" s="171"/>
      <c r="D388" s="17" t="s">
        <v>27</v>
      </c>
      <c r="E388" s="172"/>
      <c r="F388" s="18"/>
      <c r="G388" s="76"/>
      <c r="H388" s="94"/>
      <c r="I388" s="76"/>
      <c r="J388" s="76"/>
      <c r="K388" s="76"/>
      <c r="L388" s="18"/>
      <c r="M388" s="183"/>
      <c r="N388" s="183"/>
    </row>
    <row r="389" spans="1:14" ht="45" customHeight="1">
      <c r="A389" s="251"/>
      <c r="B389" s="188"/>
      <c r="C389" s="171"/>
      <c r="D389" s="17" t="s">
        <v>28</v>
      </c>
      <c r="E389" s="172"/>
      <c r="F389" s="18">
        <v>7781.1</v>
      </c>
      <c r="G389" s="76">
        <f>H389+I389+J389+K389+L389</f>
        <v>33686.698000000004</v>
      </c>
      <c r="H389" s="94">
        <f>5633.698+5</f>
        <v>5638.698</v>
      </c>
      <c r="I389" s="76">
        <v>6367.1</v>
      </c>
      <c r="J389" s="76">
        <v>6367.1</v>
      </c>
      <c r="K389" s="76">
        <v>6367.1</v>
      </c>
      <c r="L389" s="18">
        <v>8946.7</v>
      </c>
      <c r="M389" s="183"/>
      <c r="N389" s="183"/>
    </row>
    <row r="390" spans="1:14" ht="48.75" customHeight="1">
      <c r="A390" s="251"/>
      <c r="B390" s="171"/>
      <c r="C390" s="171"/>
      <c r="D390" s="17" t="s">
        <v>29</v>
      </c>
      <c r="E390" s="172"/>
      <c r="F390" s="18"/>
      <c r="G390" s="76"/>
      <c r="H390" s="94"/>
      <c r="I390" s="76"/>
      <c r="J390" s="76"/>
      <c r="K390" s="76"/>
      <c r="L390" s="18"/>
      <c r="M390" s="183"/>
      <c r="N390" s="183"/>
    </row>
    <row r="391" spans="1:14" ht="48" customHeight="1">
      <c r="A391" s="253" t="s">
        <v>168</v>
      </c>
      <c r="B391" s="171" t="s">
        <v>169</v>
      </c>
      <c r="C391" s="171" t="s">
        <v>167</v>
      </c>
      <c r="D391" s="20" t="s">
        <v>24</v>
      </c>
      <c r="E391" s="172" t="s">
        <v>55</v>
      </c>
      <c r="F391" s="63">
        <f>F392+F393+F394</f>
        <v>1014</v>
      </c>
      <c r="G391" s="80">
        <f>H391+I391+J391+K391+L391</f>
        <v>5303.831630000001</v>
      </c>
      <c r="H391" s="107">
        <f>H392+H393+H394</f>
        <v>999.13163</v>
      </c>
      <c r="I391" s="80">
        <f>I392+I393+I394</f>
        <v>1096.9</v>
      </c>
      <c r="J391" s="80">
        <f>J392+J393+J394</f>
        <v>1096.9</v>
      </c>
      <c r="K391" s="80">
        <f>K392+K393+K394</f>
        <v>1096.9</v>
      </c>
      <c r="L391" s="63">
        <f>L392+L393+L394</f>
        <v>1014</v>
      </c>
      <c r="M391" s="183" t="s">
        <v>26</v>
      </c>
      <c r="N391" s="183" t="s">
        <v>246</v>
      </c>
    </row>
    <row r="392" spans="1:14" ht="69" customHeight="1">
      <c r="A392" s="253"/>
      <c r="B392" s="171"/>
      <c r="C392" s="171"/>
      <c r="D392" s="17" t="s">
        <v>27</v>
      </c>
      <c r="E392" s="172"/>
      <c r="F392" s="18"/>
      <c r="G392" s="76"/>
      <c r="H392" s="94"/>
      <c r="I392" s="76"/>
      <c r="J392" s="76"/>
      <c r="K392" s="76"/>
      <c r="L392" s="18"/>
      <c r="M392" s="183"/>
      <c r="N392" s="183"/>
    </row>
    <row r="393" spans="1:14" ht="45.75" customHeight="1">
      <c r="A393" s="253"/>
      <c r="B393" s="171"/>
      <c r="C393" s="171"/>
      <c r="D393" s="17" t="s">
        <v>28</v>
      </c>
      <c r="E393" s="172"/>
      <c r="F393" s="18">
        <v>1014</v>
      </c>
      <c r="G393" s="76">
        <f>H393+I393+J393+K393+L393</f>
        <v>5303.831630000001</v>
      </c>
      <c r="H393" s="94">
        <f>1014-14.86837</f>
        <v>999.13163</v>
      </c>
      <c r="I393" s="76">
        <v>1096.9</v>
      </c>
      <c r="J393" s="76">
        <v>1096.9</v>
      </c>
      <c r="K393" s="76">
        <v>1096.9</v>
      </c>
      <c r="L393" s="18">
        <v>1014</v>
      </c>
      <c r="M393" s="183"/>
      <c r="N393" s="183"/>
    </row>
    <row r="394" spans="1:14" ht="65.25" customHeight="1">
      <c r="A394" s="253"/>
      <c r="B394" s="171"/>
      <c r="C394" s="171"/>
      <c r="D394" s="17" t="s">
        <v>29</v>
      </c>
      <c r="E394" s="172"/>
      <c r="F394" s="18"/>
      <c r="G394" s="76"/>
      <c r="H394" s="94"/>
      <c r="I394" s="76"/>
      <c r="J394" s="76"/>
      <c r="K394" s="76"/>
      <c r="L394" s="18"/>
      <c r="M394" s="183"/>
      <c r="N394" s="183"/>
    </row>
    <row r="395" spans="1:14" ht="48" customHeight="1">
      <c r="A395" s="254" t="s">
        <v>170</v>
      </c>
      <c r="B395" s="171" t="s">
        <v>171</v>
      </c>
      <c r="C395" s="171" t="s">
        <v>172</v>
      </c>
      <c r="D395" s="20" t="s">
        <v>24</v>
      </c>
      <c r="E395" s="172" t="s">
        <v>55</v>
      </c>
      <c r="F395" s="63">
        <f>F396+F397+F398</f>
        <v>329.2</v>
      </c>
      <c r="G395" s="80">
        <f>H395+I395+J395+K395+L395</f>
        <v>428.15000000000003</v>
      </c>
      <c r="H395" s="107">
        <f>H396+H397+H398</f>
        <v>62.25</v>
      </c>
      <c r="I395" s="80">
        <f>I396+I397+I398</f>
        <v>100.3</v>
      </c>
      <c r="J395" s="80">
        <f>J396+J397+J398</f>
        <v>100.3</v>
      </c>
      <c r="K395" s="80">
        <f>K396+K397+K398</f>
        <v>100.3</v>
      </c>
      <c r="L395" s="63">
        <f>L396+L397+L398</f>
        <v>65</v>
      </c>
      <c r="M395" s="183" t="s">
        <v>26</v>
      </c>
      <c r="N395" s="183" t="s">
        <v>246</v>
      </c>
    </row>
    <row r="396" spans="1:14" ht="52.5" customHeight="1">
      <c r="A396" s="254"/>
      <c r="B396" s="171"/>
      <c r="C396" s="171"/>
      <c r="D396" s="17" t="s">
        <v>27</v>
      </c>
      <c r="E396" s="172"/>
      <c r="F396" s="18"/>
      <c r="G396" s="76"/>
      <c r="H396" s="94"/>
      <c r="I396" s="76"/>
      <c r="J396" s="76"/>
      <c r="K396" s="76"/>
      <c r="L396" s="18"/>
      <c r="M396" s="183"/>
      <c r="N396" s="183"/>
    </row>
    <row r="397" spans="1:14" ht="46.5" customHeight="1">
      <c r="A397" s="254"/>
      <c r="B397" s="171"/>
      <c r="C397" s="171"/>
      <c r="D397" s="17" t="s">
        <v>28</v>
      </c>
      <c r="E397" s="172"/>
      <c r="F397" s="18">
        <v>329.2</v>
      </c>
      <c r="G397" s="76">
        <f>H397+I397+J397+K397+L397</f>
        <v>428.15000000000003</v>
      </c>
      <c r="H397" s="94">
        <v>62.25</v>
      </c>
      <c r="I397" s="76">
        <v>100.3</v>
      </c>
      <c r="J397" s="76">
        <v>100.3</v>
      </c>
      <c r="K397" s="76">
        <v>100.3</v>
      </c>
      <c r="L397" s="18">
        <v>65</v>
      </c>
      <c r="M397" s="183"/>
      <c r="N397" s="183"/>
    </row>
    <row r="398" spans="1:14" ht="78.75" customHeight="1">
      <c r="A398" s="254"/>
      <c r="B398" s="171"/>
      <c r="C398" s="171"/>
      <c r="D398" s="17" t="s">
        <v>29</v>
      </c>
      <c r="E398" s="172"/>
      <c r="F398" s="18"/>
      <c r="G398" s="76"/>
      <c r="H398" s="94"/>
      <c r="I398" s="76"/>
      <c r="J398" s="76"/>
      <c r="K398" s="76"/>
      <c r="L398" s="18"/>
      <c r="M398" s="183"/>
      <c r="N398" s="183"/>
    </row>
    <row r="399" spans="1:14" ht="48.75" customHeight="1">
      <c r="A399" s="256" t="s">
        <v>32</v>
      </c>
      <c r="B399" s="171" t="s">
        <v>173</v>
      </c>
      <c r="C399" s="179" t="s">
        <v>174</v>
      </c>
      <c r="D399" s="20" t="s">
        <v>34</v>
      </c>
      <c r="E399" s="172" t="s">
        <v>55</v>
      </c>
      <c r="F399" s="81">
        <f>F400+F401+F402</f>
        <v>61411.5</v>
      </c>
      <c r="G399" s="81">
        <f>H399+I399+J399+K399+L399</f>
        <v>315563.2</v>
      </c>
      <c r="H399" s="95">
        <f>H400+H401+H402</f>
        <v>62963.8</v>
      </c>
      <c r="I399" s="82">
        <f>I400+I401+I402</f>
        <v>64922.7</v>
      </c>
      <c r="J399" s="82">
        <f>J400+J401+J402</f>
        <v>64922.7</v>
      </c>
      <c r="K399" s="82">
        <f>K400+K401+K402</f>
        <v>64922.7</v>
      </c>
      <c r="L399" s="133">
        <f>L400+L401+L402</f>
        <v>57831.3</v>
      </c>
      <c r="M399" s="183" t="s">
        <v>26</v>
      </c>
      <c r="N399" s="192" t="s">
        <v>247</v>
      </c>
    </row>
    <row r="400" spans="1:14" ht="45" customHeight="1">
      <c r="A400" s="256"/>
      <c r="B400" s="171"/>
      <c r="C400" s="171"/>
      <c r="D400" s="17" t="s">
        <v>27</v>
      </c>
      <c r="E400" s="172"/>
      <c r="F400" s="21">
        <f>F404+F408+F412</f>
        <v>2114.3999999999996</v>
      </c>
      <c r="G400" s="81">
        <f>H400+I400+J400+K400+L400</f>
        <v>0</v>
      </c>
      <c r="H400" s="95">
        <f aca="true" t="shared" si="78" ref="H400:L401">H404+H408+H412</f>
        <v>0</v>
      </c>
      <c r="I400" s="82">
        <f t="shared" si="78"/>
        <v>0</v>
      </c>
      <c r="J400" s="82">
        <f>J404+J408+J412</f>
        <v>0</v>
      </c>
      <c r="K400" s="82">
        <f>K404+K408+K412</f>
        <v>0</v>
      </c>
      <c r="L400" s="133">
        <f t="shared" si="78"/>
        <v>0</v>
      </c>
      <c r="M400" s="183"/>
      <c r="N400" s="192"/>
    </row>
    <row r="401" spans="1:14" ht="45.75" customHeight="1">
      <c r="A401" s="256"/>
      <c r="B401" s="171"/>
      <c r="C401" s="171"/>
      <c r="D401" s="17" t="s">
        <v>28</v>
      </c>
      <c r="E401" s="172"/>
      <c r="F401" s="21">
        <f>F405+F409+F413</f>
        <v>59297.1</v>
      </c>
      <c r="G401" s="81">
        <f>H401+I401+J401+K401+L401</f>
        <v>315563.2</v>
      </c>
      <c r="H401" s="95">
        <f t="shared" si="78"/>
        <v>62963.8</v>
      </c>
      <c r="I401" s="82">
        <f t="shared" si="78"/>
        <v>64922.7</v>
      </c>
      <c r="J401" s="82">
        <f>J405+J409+J413</f>
        <v>64922.7</v>
      </c>
      <c r="K401" s="82">
        <f>K405+K409+K413</f>
        <v>64922.7</v>
      </c>
      <c r="L401" s="133">
        <f t="shared" si="78"/>
        <v>57831.3</v>
      </c>
      <c r="M401" s="183"/>
      <c r="N401" s="192"/>
    </row>
    <row r="402" spans="1:14" ht="132.75" customHeight="1">
      <c r="A402" s="256"/>
      <c r="B402" s="171"/>
      <c r="C402" s="171"/>
      <c r="D402" s="17" t="s">
        <v>29</v>
      </c>
      <c r="E402" s="172"/>
      <c r="F402" s="21"/>
      <c r="G402" s="81"/>
      <c r="H402" s="95"/>
      <c r="I402" s="82"/>
      <c r="J402" s="82"/>
      <c r="K402" s="82"/>
      <c r="L402" s="133"/>
      <c r="M402" s="183"/>
      <c r="N402" s="192"/>
    </row>
    <row r="403" spans="1:14" ht="31.5" customHeight="1">
      <c r="A403" s="255" t="s">
        <v>175</v>
      </c>
      <c r="B403" s="171" t="s">
        <v>166</v>
      </c>
      <c r="C403" s="179" t="s">
        <v>174</v>
      </c>
      <c r="D403" s="20" t="s">
        <v>34</v>
      </c>
      <c r="E403" s="172" t="s">
        <v>55</v>
      </c>
      <c r="F403" s="21">
        <f>F404+F405+F406</f>
        <v>33745.6</v>
      </c>
      <c r="G403" s="81">
        <f>H403+I403+J403+K403+L403</f>
        <v>167386.98</v>
      </c>
      <c r="H403" s="95">
        <f>H404+H405+H406</f>
        <v>32843.08</v>
      </c>
      <c r="I403" s="81">
        <f>I404+I405+I406+I406</f>
        <v>34442.9</v>
      </c>
      <c r="J403" s="81">
        <f>J404+J405+J406+J406</f>
        <v>34442.9</v>
      </c>
      <c r="K403" s="81">
        <f>K404+K405+K406+K406</f>
        <v>34442.9</v>
      </c>
      <c r="L403" s="21">
        <f>L404+L405+L406</f>
        <v>31215.2</v>
      </c>
      <c r="M403" s="183" t="s">
        <v>26</v>
      </c>
      <c r="N403" s="192" t="s">
        <v>247</v>
      </c>
    </row>
    <row r="404" spans="1:14" ht="72.75" customHeight="1">
      <c r="A404" s="255"/>
      <c r="B404" s="171"/>
      <c r="C404" s="171"/>
      <c r="D404" s="17" t="s">
        <v>27</v>
      </c>
      <c r="E404" s="172"/>
      <c r="F404" s="21">
        <v>1163.5</v>
      </c>
      <c r="G404" s="81"/>
      <c r="H404" s="95"/>
      <c r="I404" s="81"/>
      <c r="J404" s="81"/>
      <c r="K404" s="81"/>
      <c r="L404" s="21"/>
      <c r="M404" s="183"/>
      <c r="N404" s="192"/>
    </row>
    <row r="405" spans="1:14" ht="47.25" customHeight="1">
      <c r="A405" s="255"/>
      <c r="B405" s="171"/>
      <c r="C405" s="171"/>
      <c r="D405" s="17" t="s">
        <v>28</v>
      </c>
      <c r="E405" s="172"/>
      <c r="F405" s="21">
        <v>32582.1</v>
      </c>
      <c r="G405" s="81">
        <f>H405+I405+J405+K405+L405</f>
        <v>167386.98</v>
      </c>
      <c r="H405" s="95">
        <f>31215.27+2532.9+764.9-1670+0.01</f>
        <v>32843.08</v>
      </c>
      <c r="I405" s="81">
        <v>34442.9</v>
      </c>
      <c r="J405" s="81">
        <v>34442.9</v>
      </c>
      <c r="K405" s="81">
        <v>34442.9</v>
      </c>
      <c r="L405" s="21">
        <v>31215.2</v>
      </c>
      <c r="M405" s="183"/>
      <c r="N405" s="192"/>
    </row>
    <row r="406" spans="1:14" ht="117" customHeight="1">
      <c r="A406" s="255"/>
      <c r="B406" s="171"/>
      <c r="C406" s="171"/>
      <c r="D406" s="17" t="s">
        <v>29</v>
      </c>
      <c r="E406" s="172"/>
      <c r="F406" s="21"/>
      <c r="G406" s="81"/>
      <c r="H406" s="95"/>
      <c r="I406" s="81"/>
      <c r="J406" s="81"/>
      <c r="K406" s="81"/>
      <c r="L406" s="21"/>
      <c r="M406" s="183"/>
      <c r="N406" s="192"/>
    </row>
    <row r="407" spans="1:14" ht="31.5" customHeight="1">
      <c r="A407" s="255" t="s">
        <v>176</v>
      </c>
      <c r="B407" s="171" t="s">
        <v>177</v>
      </c>
      <c r="C407" s="179" t="s">
        <v>174</v>
      </c>
      <c r="D407" s="20" t="s">
        <v>34</v>
      </c>
      <c r="E407" s="172" t="s">
        <v>55</v>
      </c>
      <c r="F407" s="21">
        <f>F408+F409+F410</f>
        <v>11806.2</v>
      </c>
      <c r="G407" s="81">
        <f>H407+I407+J407+K407+L407</f>
        <v>66289.74</v>
      </c>
      <c r="H407" s="95">
        <f>H408+H409+H410</f>
        <v>13967.04</v>
      </c>
      <c r="I407" s="82">
        <f>I408+I409+I410</f>
        <v>13218.3</v>
      </c>
      <c r="J407" s="82">
        <f>J408+J409+J410</f>
        <v>13218.3</v>
      </c>
      <c r="K407" s="82">
        <f>K408+K409+K410</f>
        <v>13218.3</v>
      </c>
      <c r="L407" s="133">
        <f>L408+L409+L410</f>
        <v>12667.8</v>
      </c>
      <c r="M407" s="183" t="s">
        <v>26</v>
      </c>
      <c r="N407" s="192" t="s">
        <v>247</v>
      </c>
    </row>
    <row r="408" spans="1:14" ht="81" customHeight="1">
      <c r="A408" s="255"/>
      <c r="B408" s="171"/>
      <c r="C408" s="171"/>
      <c r="D408" s="17" t="s">
        <v>27</v>
      </c>
      <c r="E408" s="172"/>
      <c r="F408" s="21">
        <v>407.1</v>
      </c>
      <c r="G408" s="81"/>
      <c r="H408" s="95"/>
      <c r="I408" s="81"/>
      <c r="J408" s="81"/>
      <c r="K408" s="81"/>
      <c r="L408" s="21"/>
      <c r="M408" s="183"/>
      <c r="N408" s="192"/>
    </row>
    <row r="409" spans="1:14" ht="54" customHeight="1">
      <c r="A409" s="255"/>
      <c r="B409" s="171"/>
      <c r="C409" s="171"/>
      <c r="D409" s="17" t="s">
        <v>28</v>
      </c>
      <c r="E409" s="172"/>
      <c r="F409" s="21">
        <v>11399.1</v>
      </c>
      <c r="G409" s="81">
        <f>H409+I409+J409+K409+L409</f>
        <v>66289.74</v>
      </c>
      <c r="H409" s="95">
        <v>13967.04</v>
      </c>
      <c r="I409" s="82">
        <v>13218.3</v>
      </c>
      <c r="J409" s="82">
        <v>13218.3</v>
      </c>
      <c r="K409" s="82">
        <v>13218.3</v>
      </c>
      <c r="L409" s="21">
        <v>12667.8</v>
      </c>
      <c r="M409" s="183"/>
      <c r="N409" s="192"/>
    </row>
    <row r="410" spans="1:14" ht="109.5" customHeight="1">
      <c r="A410" s="255"/>
      <c r="B410" s="171"/>
      <c r="C410" s="171"/>
      <c r="D410" s="17" t="s">
        <v>29</v>
      </c>
      <c r="E410" s="172"/>
      <c r="F410" s="21"/>
      <c r="G410" s="81"/>
      <c r="H410" s="95"/>
      <c r="I410" s="81"/>
      <c r="J410" s="81"/>
      <c r="K410" s="81"/>
      <c r="L410" s="21"/>
      <c r="M410" s="183"/>
      <c r="N410" s="192"/>
    </row>
    <row r="411" spans="1:14" ht="31.5" customHeight="1">
      <c r="A411" s="255" t="s">
        <v>178</v>
      </c>
      <c r="B411" s="171" t="s">
        <v>171</v>
      </c>
      <c r="C411" s="179" t="s">
        <v>174</v>
      </c>
      <c r="D411" s="20" t="s">
        <v>34</v>
      </c>
      <c r="E411" s="172" t="s">
        <v>55</v>
      </c>
      <c r="F411" s="21">
        <f>F412+F413</f>
        <v>15859.699999999999</v>
      </c>
      <c r="G411" s="81">
        <f>H411+I411+J411+K411+L411</f>
        <v>81886.48</v>
      </c>
      <c r="H411" s="95">
        <f>H412+H413+H414</f>
        <v>16153.68</v>
      </c>
      <c r="I411" s="82">
        <f>I412+I413+I414</f>
        <v>17261.5</v>
      </c>
      <c r="J411" s="82">
        <f>J412+J413+J414</f>
        <v>17261.5</v>
      </c>
      <c r="K411" s="82">
        <f>K412+K413+K414</f>
        <v>17261.5</v>
      </c>
      <c r="L411" s="21">
        <f>L412+L413+L414</f>
        <v>13948.3</v>
      </c>
      <c r="M411" s="183" t="s">
        <v>26</v>
      </c>
      <c r="N411" s="192" t="s">
        <v>247</v>
      </c>
    </row>
    <row r="412" spans="1:14" ht="67.5" customHeight="1">
      <c r="A412" s="255"/>
      <c r="B412" s="171"/>
      <c r="C412" s="171"/>
      <c r="D412" s="17" t="s">
        <v>27</v>
      </c>
      <c r="E412" s="172"/>
      <c r="F412" s="21">
        <v>543.8</v>
      </c>
      <c r="G412" s="81"/>
      <c r="H412" s="95"/>
      <c r="I412" s="82"/>
      <c r="J412" s="82"/>
      <c r="K412" s="82"/>
      <c r="L412" s="21"/>
      <c r="M412" s="183"/>
      <c r="N412" s="192"/>
    </row>
    <row r="413" spans="1:14" ht="48.75" customHeight="1">
      <c r="A413" s="255"/>
      <c r="B413" s="171"/>
      <c r="C413" s="171"/>
      <c r="D413" s="17" t="s">
        <v>28</v>
      </c>
      <c r="E413" s="172"/>
      <c r="F413" s="21">
        <v>15315.9</v>
      </c>
      <c r="G413" s="81">
        <f>H413+I413+J413+K413+L413</f>
        <v>81886.48</v>
      </c>
      <c r="H413" s="95">
        <f>14483.68+1670</f>
        <v>16153.68</v>
      </c>
      <c r="I413" s="82">
        <v>17261.5</v>
      </c>
      <c r="J413" s="82">
        <v>17261.5</v>
      </c>
      <c r="K413" s="82">
        <v>17261.5</v>
      </c>
      <c r="L413" s="21">
        <v>13948.3</v>
      </c>
      <c r="M413" s="183"/>
      <c r="N413" s="192"/>
    </row>
    <row r="414" spans="1:14" ht="126" customHeight="1">
      <c r="A414" s="255"/>
      <c r="B414" s="171"/>
      <c r="C414" s="171"/>
      <c r="D414" s="17" t="s">
        <v>29</v>
      </c>
      <c r="E414" s="172"/>
      <c r="F414" s="21"/>
      <c r="G414" s="81"/>
      <c r="H414" s="95"/>
      <c r="I414" s="81"/>
      <c r="J414" s="81"/>
      <c r="K414" s="81"/>
      <c r="L414" s="21"/>
      <c r="M414" s="183"/>
      <c r="N414" s="192"/>
    </row>
    <row r="415" spans="1:14" ht="46.5" customHeight="1">
      <c r="A415" s="254" t="s">
        <v>35</v>
      </c>
      <c r="B415" s="171" t="s">
        <v>251</v>
      </c>
      <c r="C415" s="171" t="s">
        <v>179</v>
      </c>
      <c r="D415" s="20" t="s">
        <v>24</v>
      </c>
      <c r="E415" s="172" t="s">
        <v>55</v>
      </c>
      <c r="F415" s="63">
        <f>F416+F417+F418</f>
        <v>1127</v>
      </c>
      <c r="G415" s="80">
        <f>H415+I415+J415+K415+L415</f>
        <v>5635</v>
      </c>
      <c r="H415" s="107">
        <f>H416+H417+H418</f>
        <v>1127</v>
      </c>
      <c r="I415" s="80">
        <f>I416+I417+I418</f>
        <v>1127</v>
      </c>
      <c r="J415" s="80">
        <f>J416+J417+J418</f>
        <v>1127</v>
      </c>
      <c r="K415" s="80">
        <f>K416+K417+K418</f>
        <v>1127</v>
      </c>
      <c r="L415" s="63">
        <f>L416+L417+L418</f>
        <v>1127</v>
      </c>
      <c r="M415" s="183" t="s">
        <v>26</v>
      </c>
      <c r="N415" s="183" t="s">
        <v>248</v>
      </c>
    </row>
    <row r="416" spans="1:14" ht="72.75" customHeight="1">
      <c r="A416" s="254"/>
      <c r="B416" s="171"/>
      <c r="C416" s="171"/>
      <c r="D416" s="17" t="s">
        <v>27</v>
      </c>
      <c r="E416" s="172"/>
      <c r="F416" s="18"/>
      <c r="G416" s="76"/>
      <c r="H416" s="94"/>
      <c r="I416" s="76"/>
      <c r="J416" s="76"/>
      <c r="K416" s="76"/>
      <c r="L416" s="18"/>
      <c r="M416" s="183"/>
      <c r="N416" s="183"/>
    </row>
    <row r="417" spans="1:14" ht="45.75" customHeight="1">
      <c r="A417" s="254"/>
      <c r="B417" s="171"/>
      <c r="C417" s="171"/>
      <c r="D417" s="17" t="s">
        <v>28</v>
      </c>
      <c r="E417" s="172"/>
      <c r="F417" s="18">
        <v>1127</v>
      </c>
      <c r="G417" s="76">
        <f>H417+I417+J417+K417+L417</f>
        <v>5635</v>
      </c>
      <c r="H417" s="94">
        <v>1127</v>
      </c>
      <c r="I417" s="76">
        <v>1127</v>
      </c>
      <c r="J417" s="76">
        <v>1127</v>
      </c>
      <c r="K417" s="76">
        <v>1127</v>
      </c>
      <c r="L417" s="18">
        <v>1127</v>
      </c>
      <c r="M417" s="183"/>
      <c r="N417" s="183"/>
    </row>
    <row r="418" spans="1:14" ht="48" customHeight="1">
      <c r="A418" s="254"/>
      <c r="B418" s="188"/>
      <c r="C418" s="171"/>
      <c r="D418" s="17" t="s">
        <v>29</v>
      </c>
      <c r="E418" s="172"/>
      <c r="F418" s="18"/>
      <c r="G418" s="76"/>
      <c r="H418" s="94"/>
      <c r="I418" s="76"/>
      <c r="J418" s="76"/>
      <c r="K418" s="76"/>
      <c r="L418" s="18"/>
      <c r="M418" s="183"/>
      <c r="N418" s="183"/>
    </row>
    <row r="419" spans="1:14" ht="37.5" customHeight="1">
      <c r="A419" s="257" t="s">
        <v>38</v>
      </c>
      <c r="B419" s="258" t="s">
        <v>180</v>
      </c>
      <c r="C419" s="259" t="s">
        <v>181</v>
      </c>
      <c r="D419" s="20" t="s">
        <v>34</v>
      </c>
      <c r="E419" s="172" t="s">
        <v>55</v>
      </c>
      <c r="F419" s="21">
        <f>F420+F421+F422</f>
        <v>830</v>
      </c>
      <c r="G419" s="81">
        <f>H419+I419+J419+K419+L419</f>
        <v>2086</v>
      </c>
      <c r="H419" s="95">
        <f>H420+H421+H422</f>
        <v>320</v>
      </c>
      <c r="I419" s="81">
        <f>I420+I421+I422</f>
        <v>312</v>
      </c>
      <c r="J419" s="81">
        <f>J420+J421+J422</f>
        <v>312</v>
      </c>
      <c r="K419" s="81">
        <f>K420+K421+K422</f>
        <v>312</v>
      </c>
      <c r="L419" s="21">
        <f>L420+L421+L422</f>
        <v>830</v>
      </c>
      <c r="M419" s="183" t="s">
        <v>26</v>
      </c>
      <c r="N419" s="192" t="s">
        <v>182</v>
      </c>
    </row>
    <row r="420" spans="1:14" ht="75.75" customHeight="1">
      <c r="A420" s="257"/>
      <c r="B420" s="258"/>
      <c r="C420" s="259"/>
      <c r="D420" s="17" t="s">
        <v>27</v>
      </c>
      <c r="E420" s="172"/>
      <c r="F420" s="21"/>
      <c r="G420" s="81"/>
      <c r="H420" s="95"/>
      <c r="I420" s="81"/>
      <c r="J420" s="81"/>
      <c r="K420" s="81"/>
      <c r="L420" s="21"/>
      <c r="M420" s="183"/>
      <c r="N420" s="192"/>
    </row>
    <row r="421" spans="1:14" ht="54.75" customHeight="1">
      <c r="A421" s="257"/>
      <c r="B421" s="258"/>
      <c r="C421" s="259"/>
      <c r="D421" s="17" t="s">
        <v>28</v>
      </c>
      <c r="E421" s="172"/>
      <c r="F421" s="21">
        <v>830</v>
      </c>
      <c r="G421" s="81">
        <f>H421+I421+J421+K421+L421</f>
        <v>2086</v>
      </c>
      <c r="H421" s="95">
        <v>320</v>
      </c>
      <c r="I421" s="81">
        <v>312</v>
      </c>
      <c r="J421" s="81">
        <v>312</v>
      </c>
      <c r="K421" s="81">
        <v>312</v>
      </c>
      <c r="L421" s="21">
        <v>830</v>
      </c>
      <c r="M421" s="183"/>
      <c r="N421" s="192"/>
    </row>
    <row r="422" spans="1:14" ht="50.25" customHeight="1">
      <c r="A422" s="257"/>
      <c r="B422" s="258"/>
      <c r="C422" s="259"/>
      <c r="D422" s="17" t="s">
        <v>29</v>
      </c>
      <c r="E422" s="172"/>
      <c r="F422" s="21"/>
      <c r="G422" s="81"/>
      <c r="H422" s="95"/>
      <c r="I422" s="81"/>
      <c r="J422" s="81"/>
      <c r="K422" s="81"/>
      <c r="L422" s="21"/>
      <c r="M422" s="183"/>
      <c r="N422" s="192"/>
    </row>
    <row r="423" spans="1:14" ht="37.5" customHeight="1">
      <c r="A423" s="257" t="s">
        <v>279</v>
      </c>
      <c r="B423" s="258" t="s">
        <v>326</v>
      </c>
      <c r="C423" s="259" t="s">
        <v>76</v>
      </c>
      <c r="D423" s="20" t="s">
        <v>34</v>
      </c>
      <c r="E423" s="172" t="s">
        <v>55</v>
      </c>
      <c r="F423" s="21">
        <f>F424+F425+F426</f>
        <v>0</v>
      </c>
      <c r="G423" s="81">
        <f>H423+I423+J423+K423+L423</f>
        <v>2900</v>
      </c>
      <c r="H423" s="95">
        <f>H424+H425+H426</f>
        <v>2900</v>
      </c>
      <c r="I423" s="81">
        <f>I424+I425+I426</f>
        <v>0</v>
      </c>
      <c r="J423" s="81">
        <f>J424+J425+J426</f>
        <v>0</v>
      </c>
      <c r="K423" s="81">
        <f>K424+K425+K426</f>
        <v>0</v>
      </c>
      <c r="L423" s="21">
        <f>L424+L425+L426</f>
        <v>0</v>
      </c>
      <c r="M423" s="183" t="s">
        <v>26</v>
      </c>
      <c r="N423" s="192" t="s">
        <v>327</v>
      </c>
    </row>
    <row r="424" spans="1:14" ht="75.75" customHeight="1">
      <c r="A424" s="257"/>
      <c r="B424" s="258"/>
      <c r="C424" s="259"/>
      <c r="D424" s="17" t="s">
        <v>27</v>
      </c>
      <c r="E424" s="172"/>
      <c r="F424" s="21"/>
      <c r="G424" s="81">
        <f>H424+I424+J424+K424+L424</f>
        <v>2900</v>
      </c>
      <c r="H424" s="95">
        <v>2900</v>
      </c>
      <c r="I424" s="81"/>
      <c r="J424" s="81"/>
      <c r="K424" s="81"/>
      <c r="L424" s="21"/>
      <c r="M424" s="183"/>
      <c r="N424" s="192"/>
    </row>
    <row r="425" spans="1:14" ht="54.75" customHeight="1">
      <c r="A425" s="257"/>
      <c r="B425" s="258"/>
      <c r="C425" s="259"/>
      <c r="D425" s="17" t="s">
        <v>28</v>
      </c>
      <c r="E425" s="172"/>
      <c r="F425" s="21">
        <v>0</v>
      </c>
      <c r="G425" s="81">
        <f>H425+I425+J425+K425+L425</f>
        <v>0</v>
      </c>
      <c r="H425" s="95">
        <v>0</v>
      </c>
      <c r="I425" s="81">
        <v>0</v>
      </c>
      <c r="J425" s="81">
        <v>0</v>
      </c>
      <c r="K425" s="81">
        <v>0</v>
      </c>
      <c r="L425" s="21">
        <v>0</v>
      </c>
      <c r="M425" s="183"/>
      <c r="N425" s="192"/>
    </row>
    <row r="426" spans="1:14" ht="50.25" customHeight="1">
      <c r="A426" s="257"/>
      <c r="B426" s="258"/>
      <c r="C426" s="259"/>
      <c r="D426" s="17" t="s">
        <v>29</v>
      </c>
      <c r="E426" s="172"/>
      <c r="F426" s="21"/>
      <c r="G426" s="81"/>
      <c r="H426" s="95"/>
      <c r="I426" s="81"/>
      <c r="J426" s="81"/>
      <c r="K426" s="81"/>
      <c r="L426" s="21"/>
      <c r="M426" s="183"/>
      <c r="N426" s="192"/>
    </row>
    <row r="427" spans="1:14" ht="48" customHeight="1">
      <c r="A427" s="260" t="s">
        <v>42</v>
      </c>
      <c r="B427" s="261" t="s">
        <v>307</v>
      </c>
      <c r="C427" s="179" t="s">
        <v>183</v>
      </c>
      <c r="D427" s="65" t="s">
        <v>24</v>
      </c>
      <c r="E427" s="172" t="s">
        <v>55</v>
      </c>
      <c r="F427" s="63">
        <f>F428+F429+F430</f>
        <v>443</v>
      </c>
      <c r="G427" s="80">
        <f>H427+I427+J427+K427+L427</f>
        <v>1080.22</v>
      </c>
      <c r="H427" s="107">
        <f>H428+H429+H430</f>
        <v>99.62</v>
      </c>
      <c r="I427" s="80">
        <f>I428+I429+I430</f>
        <v>179.2</v>
      </c>
      <c r="J427" s="80">
        <f>J428+J429+J430</f>
        <v>179.2</v>
      </c>
      <c r="K427" s="80">
        <f>K428+K429+K430</f>
        <v>179.2</v>
      </c>
      <c r="L427" s="63">
        <f>L428+L429+L430</f>
        <v>443</v>
      </c>
      <c r="M427" s="183" t="s">
        <v>26</v>
      </c>
      <c r="N427" s="183" t="s">
        <v>184</v>
      </c>
    </row>
    <row r="428" spans="1:14" ht="72.75" customHeight="1">
      <c r="A428" s="260"/>
      <c r="B428" s="261"/>
      <c r="C428" s="179"/>
      <c r="D428" s="66" t="s">
        <v>27</v>
      </c>
      <c r="E428" s="172"/>
      <c r="F428" s="18">
        <f>F432</f>
        <v>0</v>
      </c>
      <c r="G428" s="76">
        <f aca="true" t="shared" si="79" ref="G428:L428">G432</f>
        <v>0</v>
      </c>
      <c r="H428" s="94">
        <f t="shared" si="79"/>
        <v>0</v>
      </c>
      <c r="I428" s="76">
        <f t="shared" si="79"/>
        <v>0</v>
      </c>
      <c r="J428" s="76">
        <f aca="true" t="shared" si="80" ref="J428:K430">J432</f>
        <v>0</v>
      </c>
      <c r="K428" s="76">
        <f t="shared" si="80"/>
        <v>0</v>
      </c>
      <c r="L428" s="18">
        <f t="shared" si="79"/>
        <v>0</v>
      </c>
      <c r="M428" s="183"/>
      <c r="N428" s="183"/>
    </row>
    <row r="429" spans="1:14" ht="52.5" customHeight="1">
      <c r="A429" s="260"/>
      <c r="B429" s="261"/>
      <c r="C429" s="179"/>
      <c r="D429" s="66" t="s">
        <v>28</v>
      </c>
      <c r="E429" s="172"/>
      <c r="F429" s="18">
        <f>F433</f>
        <v>443</v>
      </c>
      <c r="G429" s="76">
        <f>H429+I429+J429+K429+L429</f>
        <v>1080.22</v>
      </c>
      <c r="H429" s="94">
        <f aca="true" t="shared" si="81" ref="H429:L430">H433</f>
        <v>99.62</v>
      </c>
      <c r="I429" s="76">
        <f t="shared" si="81"/>
        <v>179.2</v>
      </c>
      <c r="J429" s="76">
        <f t="shared" si="80"/>
        <v>179.2</v>
      </c>
      <c r="K429" s="76">
        <f t="shared" si="80"/>
        <v>179.2</v>
      </c>
      <c r="L429" s="18">
        <f t="shared" si="81"/>
        <v>443</v>
      </c>
      <c r="M429" s="183"/>
      <c r="N429" s="183"/>
    </row>
    <row r="430" spans="1:14" ht="45" customHeight="1">
      <c r="A430" s="260"/>
      <c r="B430" s="261"/>
      <c r="C430" s="179"/>
      <c r="D430" s="66" t="s">
        <v>29</v>
      </c>
      <c r="E430" s="172"/>
      <c r="F430" s="18">
        <f>F434</f>
        <v>0</v>
      </c>
      <c r="G430" s="76">
        <f>G434</f>
        <v>0</v>
      </c>
      <c r="H430" s="94">
        <f t="shared" si="81"/>
        <v>0</v>
      </c>
      <c r="I430" s="76">
        <f t="shared" si="81"/>
        <v>0</v>
      </c>
      <c r="J430" s="76">
        <f t="shared" si="80"/>
        <v>0</v>
      </c>
      <c r="K430" s="76">
        <f t="shared" si="80"/>
        <v>0</v>
      </c>
      <c r="L430" s="18">
        <f t="shared" si="81"/>
        <v>0</v>
      </c>
      <c r="M430" s="183"/>
      <c r="N430" s="183"/>
    </row>
    <row r="431" spans="1:14" ht="57.75" customHeight="1">
      <c r="A431" s="254" t="s">
        <v>45</v>
      </c>
      <c r="B431" s="171" t="s">
        <v>318</v>
      </c>
      <c r="C431" s="171" t="s">
        <v>185</v>
      </c>
      <c r="D431" s="20" t="s">
        <v>24</v>
      </c>
      <c r="E431" s="172" t="s">
        <v>55</v>
      </c>
      <c r="F431" s="63">
        <f aca="true" t="shared" si="82" ref="F431:L431">F432+F433+F434</f>
        <v>443</v>
      </c>
      <c r="G431" s="80">
        <f t="shared" si="82"/>
        <v>1080.22</v>
      </c>
      <c r="H431" s="107">
        <f t="shared" si="82"/>
        <v>99.62</v>
      </c>
      <c r="I431" s="80">
        <f t="shared" si="82"/>
        <v>179.2</v>
      </c>
      <c r="J431" s="80">
        <f>J432+J433+J434</f>
        <v>179.2</v>
      </c>
      <c r="K431" s="80">
        <f>K432+K433+K434</f>
        <v>179.2</v>
      </c>
      <c r="L431" s="63">
        <f t="shared" si="82"/>
        <v>443</v>
      </c>
      <c r="M431" s="183" t="s">
        <v>26</v>
      </c>
      <c r="N431" s="183" t="s">
        <v>186</v>
      </c>
    </row>
    <row r="432" spans="1:14" ht="71.25" customHeight="1">
      <c r="A432" s="254"/>
      <c r="B432" s="171"/>
      <c r="C432" s="171"/>
      <c r="D432" s="17" t="s">
        <v>27</v>
      </c>
      <c r="E432" s="172"/>
      <c r="F432" s="18"/>
      <c r="G432" s="76"/>
      <c r="H432" s="94"/>
      <c r="I432" s="76"/>
      <c r="J432" s="76"/>
      <c r="K432" s="76"/>
      <c r="L432" s="18"/>
      <c r="M432" s="183"/>
      <c r="N432" s="183"/>
    </row>
    <row r="433" spans="1:14" ht="57.75" customHeight="1">
      <c r="A433" s="254"/>
      <c r="B433" s="171"/>
      <c r="C433" s="171"/>
      <c r="D433" s="17" t="s">
        <v>28</v>
      </c>
      <c r="E433" s="172"/>
      <c r="F433" s="18">
        <v>443</v>
      </c>
      <c r="G433" s="76">
        <f>H433+I433+J433+K433+L433</f>
        <v>1080.22</v>
      </c>
      <c r="H433" s="94">
        <v>99.62</v>
      </c>
      <c r="I433" s="76">
        <v>179.2</v>
      </c>
      <c r="J433" s="76">
        <v>179.2</v>
      </c>
      <c r="K433" s="76">
        <v>179.2</v>
      </c>
      <c r="L433" s="18">
        <v>443</v>
      </c>
      <c r="M433" s="183"/>
      <c r="N433" s="183"/>
    </row>
    <row r="434" spans="1:14" ht="55.5" customHeight="1">
      <c r="A434" s="254"/>
      <c r="B434" s="171"/>
      <c r="C434" s="171"/>
      <c r="D434" s="17" t="s">
        <v>29</v>
      </c>
      <c r="E434" s="172"/>
      <c r="F434" s="18"/>
      <c r="G434" s="76"/>
      <c r="H434" s="94"/>
      <c r="I434" s="76"/>
      <c r="J434" s="76"/>
      <c r="K434" s="76"/>
      <c r="L434" s="18"/>
      <c r="M434" s="183"/>
      <c r="N434" s="183"/>
    </row>
    <row r="435" spans="1:14" ht="33" customHeight="1">
      <c r="A435" s="262" t="s">
        <v>102</v>
      </c>
      <c r="B435" s="194" t="s">
        <v>187</v>
      </c>
      <c r="C435" s="179" t="s">
        <v>188</v>
      </c>
      <c r="D435" s="20" t="s">
        <v>24</v>
      </c>
      <c r="E435" s="172" t="s">
        <v>55</v>
      </c>
      <c r="F435" s="18"/>
      <c r="G435" s="76">
        <f aca="true" t="shared" si="83" ref="G435:L435">G436+G437+G438</f>
        <v>20</v>
      </c>
      <c r="H435" s="94">
        <f t="shared" si="83"/>
        <v>0</v>
      </c>
      <c r="I435" s="76">
        <f t="shared" si="83"/>
        <v>0</v>
      </c>
      <c r="J435" s="76">
        <f>J436+J437+J438</f>
        <v>0</v>
      </c>
      <c r="K435" s="76">
        <f>K436+K437+K438</f>
        <v>0</v>
      </c>
      <c r="L435" s="18">
        <f t="shared" si="83"/>
        <v>20</v>
      </c>
      <c r="M435" s="183" t="s">
        <v>26</v>
      </c>
      <c r="N435" s="192" t="s">
        <v>189</v>
      </c>
    </row>
    <row r="436" spans="1:14" ht="66.75" customHeight="1">
      <c r="A436" s="262"/>
      <c r="B436" s="194"/>
      <c r="C436" s="179"/>
      <c r="D436" s="17" t="s">
        <v>27</v>
      </c>
      <c r="E436" s="172"/>
      <c r="F436" s="18"/>
      <c r="G436" s="76"/>
      <c r="H436" s="94"/>
      <c r="I436" s="76"/>
      <c r="J436" s="76"/>
      <c r="K436" s="76"/>
      <c r="L436" s="18"/>
      <c r="M436" s="183"/>
      <c r="N436" s="192"/>
    </row>
    <row r="437" spans="1:14" ht="47.25" customHeight="1">
      <c r="A437" s="262"/>
      <c r="B437" s="194"/>
      <c r="C437" s="179"/>
      <c r="D437" s="17" t="s">
        <v>28</v>
      </c>
      <c r="E437" s="172"/>
      <c r="F437" s="18"/>
      <c r="G437" s="76">
        <f>H437+I437+J437+K437+L437</f>
        <v>20</v>
      </c>
      <c r="H437" s="94">
        <v>0</v>
      </c>
      <c r="I437" s="76">
        <v>0</v>
      </c>
      <c r="J437" s="76">
        <v>0</v>
      </c>
      <c r="K437" s="76">
        <v>0</v>
      </c>
      <c r="L437" s="18">
        <v>20</v>
      </c>
      <c r="M437" s="183"/>
      <c r="N437" s="192"/>
    </row>
    <row r="438" spans="1:14" ht="49.5" customHeight="1">
      <c r="A438" s="262"/>
      <c r="B438" s="194"/>
      <c r="C438" s="179"/>
      <c r="D438" s="17" t="s">
        <v>29</v>
      </c>
      <c r="E438" s="172"/>
      <c r="F438" s="18"/>
      <c r="G438" s="76"/>
      <c r="H438" s="94"/>
      <c r="I438" s="76"/>
      <c r="J438" s="76"/>
      <c r="K438" s="76"/>
      <c r="L438" s="18"/>
      <c r="M438" s="183"/>
      <c r="N438" s="183"/>
    </row>
    <row r="439" spans="1:14" ht="57" customHeight="1">
      <c r="A439" s="262" t="s">
        <v>119</v>
      </c>
      <c r="B439" s="194" t="s">
        <v>190</v>
      </c>
      <c r="C439" s="179" t="s">
        <v>191</v>
      </c>
      <c r="D439" s="20" t="s">
        <v>24</v>
      </c>
      <c r="E439" s="172" t="s">
        <v>55</v>
      </c>
      <c r="F439" s="18">
        <f aca="true" t="shared" si="84" ref="F439:L439">F440+F441+F442</f>
        <v>55537.399999999994</v>
      </c>
      <c r="G439" s="76">
        <f t="shared" si="84"/>
        <v>330440.9</v>
      </c>
      <c r="H439" s="94">
        <f>H440+H441+H442</f>
        <v>65175</v>
      </c>
      <c r="I439" s="76">
        <f t="shared" si="84"/>
        <v>67345.5</v>
      </c>
      <c r="J439" s="76">
        <f>J440+J441+J442</f>
        <v>67345.5</v>
      </c>
      <c r="K439" s="76">
        <f>K440+K441+K442</f>
        <v>67345.5</v>
      </c>
      <c r="L439" s="18">
        <f t="shared" si="84"/>
        <v>63229.4</v>
      </c>
      <c r="M439" s="192" t="s">
        <v>192</v>
      </c>
      <c r="N439" s="192" t="s">
        <v>193</v>
      </c>
    </row>
    <row r="440" spans="1:14" ht="70.5" customHeight="1">
      <c r="A440" s="262"/>
      <c r="B440" s="194"/>
      <c r="C440" s="179"/>
      <c r="D440" s="17" t="s">
        <v>27</v>
      </c>
      <c r="E440" s="172"/>
      <c r="F440" s="18">
        <f>F444+F448+F452+F456+F460</f>
        <v>2063.2</v>
      </c>
      <c r="G440" s="76"/>
      <c r="H440" s="94">
        <f>H444+H448+H452+H456+H460</f>
        <v>0</v>
      </c>
      <c r="I440" s="76">
        <f>I444+I448+I452+I456+I460</f>
        <v>0</v>
      </c>
      <c r="J440" s="76">
        <f>J444+J448+J452+J456+J460</f>
        <v>0</v>
      </c>
      <c r="K440" s="76">
        <f>K444+K448+K452+K456+K460</f>
        <v>0</v>
      </c>
      <c r="L440" s="18">
        <f>L444+L448+L452+L456+L460</f>
        <v>0</v>
      </c>
      <c r="M440" s="192"/>
      <c r="N440" s="192"/>
    </row>
    <row r="441" spans="1:14" ht="58.5" customHeight="1">
      <c r="A441" s="262"/>
      <c r="B441" s="194"/>
      <c r="C441" s="179"/>
      <c r="D441" s="17" t="s">
        <v>28</v>
      </c>
      <c r="E441" s="172"/>
      <c r="F441" s="18">
        <f>F445+F449+F453</f>
        <v>53474.2</v>
      </c>
      <c r="G441" s="18">
        <f>H441+I441+J441+K441+L441</f>
        <v>330440.9</v>
      </c>
      <c r="H441" s="94">
        <f>H445+H449+H453+H457+H461</f>
        <v>65175</v>
      </c>
      <c r="I441" s="76">
        <f>I445+I449+I453+I457+I461</f>
        <v>67345.5</v>
      </c>
      <c r="J441" s="76">
        <f>J445+J449+J453+J457+J461</f>
        <v>67345.5</v>
      </c>
      <c r="K441" s="76">
        <f>K445+K449+K453+K457+K461</f>
        <v>67345.5</v>
      </c>
      <c r="L441" s="18">
        <f>L445+L449+L453</f>
        <v>63229.4</v>
      </c>
      <c r="M441" s="192"/>
      <c r="N441" s="192"/>
    </row>
    <row r="442" spans="1:14" ht="51" customHeight="1">
      <c r="A442" s="262"/>
      <c r="B442" s="194"/>
      <c r="C442" s="179"/>
      <c r="D442" s="17" t="s">
        <v>29</v>
      </c>
      <c r="E442" s="172"/>
      <c r="F442" s="18"/>
      <c r="G442" s="18"/>
      <c r="H442" s="94"/>
      <c r="I442" s="76"/>
      <c r="J442" s="76"/>
      <c r="K442" s="76"/>
      <c r="L442" s="18"/>
      <c r="M442" s="192"/>
      <c r="N442" s="192"/>
    </row>
    <row r="443" spans="1:14" ht="50.25" customHeight="1">
      <c r="A443" s="263" t="s">
        <v>122</v>
      </c>
      <c r="B443" s="179" t="s">
        <v>194</v>
      </c>
      <c r="C443" s="179" t="s">
        <v>195</v>
      </c>
      <c r="D443" s="20" t="s">
        <v>24</v>
      </c>
      <c r="E443" s="172" t="s">
        <v>55</v>
      </c>
      <c r="F443" s="18">
        <f aca="true" t="shared" si="85" ref="F443:L443">F444+F445+F446</f>
        <v>54517.399999999994</v>
      </c>
      <c r="G443" s="18">
        <f t="shared" si="85"/>
        <v>324413.4</v>
      </c>
      <c r="H443" s="94">
        <f t="shared" si="85"/>
        <v>64127.5</v>
      </c>
      <c r="I443" s="76">
        <f t="shared" si="85"/>
        <v>65975.5</v>
      </c>
      <c r="J443" s="76">
        <f>J444+J445+J446</f>
        <v>65975.5</v>
      </c>
      <c r="K443" s="76">
        <f>K444+K445+K446</f>
        <v>65975.5</v>
      </c>
      <c r="L443" s="18">
        <f t="shared" si="85"/>
        <v>62359.4</v>
      </c>
      <c r="M443" s="192" t="s">
        <v>192</v>
      </c>
      <c r="N443" s="192" t="s">
        <v>193</v>
      </c>
    </row>
    <row r="444" spans="1:14" ht="70.5" customHeight="1">
      <c r="A444" s="263"/>
      <c r="B444" s="179"/>
      <c r="C444" s="179"/>
      <c r="D444" s="17" t="s">
        <v>27</v>
      </c>
      <c r="E444" s="172"/>
      <c r="F444" s="18">
        <v>1913.2</v>
      </c>
      <c r="G444" s="18">
        <f>H444+I444+J444+K444+L444</f>
        <v>0</v>
      </c>
      <c r="H444" s="94">
        <v>0</v>
      </c>
      <c r="I444" s="76"/>
      <c r="J444" s="76"/>
      <c r="K444" s="76"/>
      <c r="L444" s="18"/>
      <c r="M444" s="192"/>
      <c r="N444" s="192"/>
    </row>
    <row r="445" spans="1:14" ht="46.5" customHeight="1">
      <c r="A445" s="263"/>
      <c r="B445" s="179"/>
      <c r="C445" s="179"/>
      <c r="D445" s="17" t="s">
        <v>28</v>
      </c>
      <c r="E445" s="172"/>
      <c r="F445" s="18">
        <v>52604.2</v>
      </c>
      <c r="G445" s="18">
        <f>H445+I445+J445+K445+L445</f>
        <v>324413.4</v>
      </c>
      <c r="H445" s="94">
        <f>62346.5+1022+309+450</f>
        <v>64127.5</v>
      </c>
      <c r="I445" s="76">
        <f>65975.5</f>
        <v>65975.5</v>
      </c>
      <c r="J445" s="76">
        <f>65975.5</f>
        <v>65975.5</v>
      </c>
      <c r="K445" s="76">
        <f>65975.5</f>
        <v>65975.5</v>
      </c>
      <c r="L445" s="18">
        <v>62359.4</v>
      </c>
      <c r="M445" s="192"/>
      <c r="N445" s="192"/>
    </row>
    <row r="446" spans="1:14" ht="57" customHeight="1">
      <c r="A446" s="263"/>
      <c r="B446" s="179"/>
      <c r="C446" s="179"/>
      <c r="D446" s="17" t="s">
        <v>29</v>
      </c>
      <c r="E446" s="172"/>
      <c r="F446" s="18"/>
      <c r="G446" s="18"/>
      <c r="H446" s="94"/>
      <c r="I446" s="76"/>
      <c r="J446" s="76"/>
      <c r="K446" s="76"/>
      <c r="L446" s="18"/>
      <c r="M446" s="192"/>
      <c r="N446" s="192"/>
    </row>
    <row r="447" spans="1:14" ht="48" customHeight="1">
      <c r="A447" s="263" t="s">
        <v>126</v>
      </c>
      <c r="B447" s="179" t="s">
        <v>250</v>
      </c>
      <c r="C447" s="179" t="s">
        <v>105</v>
      </c>
      <c r="D447" s="20" t="s">
        <v>24</v>
      </c>
      <c r="E447" s="172" t="s">
        <v>55</v>
      </c>
      <c r="F447" s="18">
        <f aca="true" t="shared" si="86" ref="F447:L447">F448+F449+F450</f>
        <v>70</v>
      </c>
      <c r="G447" s="18">
        <f t="shared" si="86"/>
        <v>328.2</v>
      </c>
      <c r="H447" s="94">
        <f t="shared" si="86"/>
        <v>48.2</v>
      </c>
      <c r="I447" s="76">
        <f t="shared" si="86"/>
        <v>70</v>
      </c>
      <c r="J447" s="76">
        <f>J448+J449+J450</f>
        <v>70</v>
      </c>
      <c r="K447" s="76">
        <f>K448+K449+K450</f>
        <v>70</v>
      </c>
      <c r="L447" s="18">
        <f t="shared" si="86"/>
        <v>70</v>
      </c>
      <c r="M447" s="192" t="s">
        <v>192</v>
      </c>
      <c r="N447" s="192" t="s">
        <v>193</v>
      </c>
    </row>
    <row r="448" spans="1:14" ht="68.25" customHeight="1">
      <c r="A448" s="263"/>
      <c r="B448" s="179"/>
      <c r="C448" s="179"/>
      <c r="D448" s="17" t="s">
        <v>27</v>
      </c>
      <c r="E448" s="172"/>
      <c r="F448" s="18"/>
      <c r="G448" s="18"/>
      <c r="H448" s="94"/>
      <c r="I448" s="76"/>
      <c r="J448" s="76"/>
      <c r="K448" s="76"/>
      <c r="L448" s="18"/>
      <c r="M448" s="192"/>
      <c r="N448" s="192"/>
    </row>
    <row r="449" spans="1:14" ht="49.5" customHeight="1">
      <c r="A449" s="263"/>
      <c r="B449" s="179"/>
      <c r="C449" s="179"/>
      <c r="D449" s="17" t="s">
        <v>28</v>
      </c>
      <c r="E449" s="172"/>
      <c r="F449" s="18">
        <v>70</v>
      </c>
      <c r="G449" s="18">
        <f>H449+I449+J449+K449+L449</f>
        <v>328.2</v>
      </c>
      <c r="H449" s="94">
        <f>70-21.8</f>
        <v>48.2</v>
      </c>
      <c r="I449" s="76">
        <v>70</v>
      </c>
      <c r="J449" s="76">
        <v>70</v>
      </c>
      <c r="K449" s="76">
        <v>70</v>
      </c>
      <c r="L449" s="18">
        <v>70</v>
      </c>
      <c r="M449" s="192"/>
      <c r="N449" s="192"/>
    </row>
    <row r="450" spans="1:14" ht="52.5" customHeight="1">
      <c r="A450" s="263"/>
      <c r="B450" s="179"/>
      <c r="C450" s="179"/>
      <c r="D450" s="17" t="s">
        <v>29</v>
      </c>
      <c r="E450" s="172"/>
      <c r="F450" s="18"/>
      <c r="G450" s="18"/>
      <c r="H450" s="94"/>
      <c r="I450" s="76"/>
      <c r="J450" s="76"/>
      <c r="K450" s="76"/>
      <c r="L450" s="18"/>
      <c r="M450" s="192"/>
      <c r="N450" s="192"/>
    </row>
    <row r="451" spans="1:14" ht="42.75" customHeight="1">
      <c r="A451" s="263" t="s">
        <v>129</v>
      </c>
      <c r="B451" s="179" t="s">
        <v>368</v>
      </c>
      <c r="C451" s="179" t="s">
        <v>105</v>
      </c>
      <c r="D451" s="20" t="s">
        <v>24</v>
      </c>
      <c r="E451" s="172" t="s">
        <v>55</v>
      </c>
      <c r="F451" s="18">
        <f aca="true" t="shared" si="87" ref="F451:L451">F452+F453+F454</f>
        <v>950</v>
      </c>
      <c r="G451" s="18">
        <f t="shared" si="87"/>
        <v>4199.3</v>
      </c>
      <c r="H451" s="94">
        <f t="shared" si="87"/>
        <v>999.3</v>
      </c>
      <c r="I451" s="76">
        <f t="shared" si="87"/>
        <v>800</v>
      </c>
      <c r="J451" s="76">
        <f>J452+J453+J454</f>
        <v>800</v>
      </c>
      <c r="K451" s="76">
        <f>K452+K453+K454</f>
        <v>800</v>
      </c>
      <c r="L451" s="18">
        <f t="shared" si="87"/>
        <v>800</v>
      </c>
      <c r="M451" s="192" t="s">
        <v>192</v>
      </c>
      <c r="N451" s="192" t="s">
        <v>197</v>
      </c>
    </row>
    <row r="452" spans="1:14" ht="66.75" customHeight="1">
      <c r="A452" s="263"/>
      <c r="B452" s="179"/>
      <c r="C452" s="179"/>
      <c r="D452" s="17" t="s">
        <v>27</v>
      </c>
      <c r="E452" s="172"/>
      <c r="F452" s="18">
        <v>150</v>
      </c>
      <c r="G452" s="18"/>
      <c r="H452" s="94"/>
      <c r="I452" s="76"/>
      <c r="J452" s="76"/>
      <c r="K452" s="76"/>
      <c r="L452" s="18"/>
      <c r="M452" s="192"/>
      <c r="N452" s="192"/>
    </row>
    <row r="453" spans="1:14" ht="43.5" customHeight="1">
      <c r="A453" s="263"/>
      <c r="B453" s="179"/>
      <c r="C453" s="179"/>
      <c r="D453" s="17" t="s">
        <v>28</v>
      </c>
      <c r="E453" s="172"/>
      <c r="F453" s="18">
        <v>800</v>
      </c>
      <c r="G453" s="18">
        <f>H453+I453+J453+K453+L453</f>
        <v>4199.3</v>
      </c>
      <c r="H453" s="94">
        <f>800+200-0.7</f>
        <v>999.3</v>
      </c>
      <c r="I453" s="76">
        <v>800</v>
      </c>
      <c r="J453" s="76">
        <v>800</v>
      </c>
      <c r="K453" s="76">
        <v>800</v>
      </c>
      <c r="L453" s="18">
        <v>800</v>
      </c>
      <c r="M453" s="192"/>
      <c r="N453" s="192"/>
    </row>
    <row r="454" spans="1:14" ht="47.25" customHeight="1">
      <c r="A454" s="263"/>
      <c r="B454" s="179"/>
      <c r="C454" s="179"/>
      <c r="D454" s="17" t="s">
        <v>29</v>
      </c>
      <c r="E454" s="172"/>
      <c r="F454" s="18"/>
      <c r="G454" s="18"/>
      <c r="H454" s="94"/>
      <c r="I454" s="76"/>
      <c r="J454" s="76"/>
      <c r="K454" s="76"/>
      <c r="L454" s="18"/>
      <c r="M454" s="192"/>
      <c r="N454" s="192"/>
    </row>
    <row r="455" spans="1:14" ht="47.25" customHeight="1">
      <c r="A455" s="265" t="s">
        <v>133</v>
      </c>
      <c r="B455" s="187" t="s">
        <v>301</v>
      </c>
      <c r="C455" s="179" t="s">
        <v>105</v>
      </c>
      <c r="D455" s="17" t="s">
        <v>34</v>
      </c>
      <c r="E455" s="189" t="s">
        <v>302</v>
      </c>
      <c r="F455" s="18"/>
      <c r="G455" s="18">
        <f aca="true" t="shared" si="88" ref="G455:L455">G456+G457+G458</f>
        <v>1500</v>
      </c>
      <c r="H455" s="94">
        <f t="shared" si="88"/>
        <v>0</v>
      </c>
      <c r="I455" s="76">
        <f t="shared" si="88"/>
        <v>500</v>
      </c>
      <c r="J455" s="76">
        <f>J456+J457+J458</f>
        <v>500</v>
      </c>
      <c r="K455" s="76">
        <f>K456+K457+K458</f>
        <v>500</v>
      </c>
      <c r="L455" s="18">
        <f t="shared" si="88"/>
        <v>0</v>
      </c>
      <c r="M455" s="191" t="s">
        <v>281</v>
      </c>
      <c r="N455" s="192" t="s">
        <v>193</v>
      </c>
    </row>
    <row r="456" spans="1:14" ht="70.5" customHeight="1">
      <c r="A456" s="266"/>
      <c r="B456" s="188"/>
      <c r="C456" s="179"/>
      <c r="D456" s="17" t="s">
        <v>27</v>
      </c>
      <c r="E456" s="190"/>
      <c r="F456" s="18"/>
      <c r="G456" s="18"/>
      <c r="H456" s="94"/>
      <c r="I456" s="76"/>
      <c r="J456" s="76"/>
      <c r="K456" s="76"/>
      <c r="L456" s="18"/>
      <c r="M456" s="264"/>
      <c r="N456" s="192"/>
    </row>
    <row r="457" spans="1:14" ht="58.5" customHeight="1">
      <c r="A457" s="266"/>
      <c r="B457" s="188"/>
      <c r="C457" s="179"/>
      <c r="D457" s="17" t="s">
        <v>28</v>
      </c>
      <c r="E457" s="190"/>
      <c r="F457" s="18"/>
      <c r="G457" s="18">
        <f>H457+I457+J457+K457+L457</f>
        <v>1500</v>
      </c>
      <c r="H457" s="94">
        <v>0</v>
      </c>
      <c r="I457" s="76">
        <v>500</v>
      </c>
      <c r="J457" s="76">
        <v>500</v>
      </c>
      <c r="K457" s="76">
        <v>500</v>
      </c>
      <c r="L457" s="18"/>
      <c r="M457" s="264"/>
      <c r="N457" s="192"/>
    </row>
    <row r="458" spans="1:14" ht="47.25" customHeight="1">
      <c r="A458" s="267"/>
      <c r="B458" s="171"/>
      <c r="C458" s="179"/>
      <c r="D458" s="17" t="s">
        <v>29</v>
      </c>
      <c r="E458" s="172"/>
      <c r="F458" s="18"/>
      <c r="G458" s="18"/>
      <c r="H458" s="94"/>
      <c r="I458" s="76"/>
      <c r="J458" s="76"/>
      <c r="K458" s="76"/>
      <c r="L458" s="18"/>
      <c r="M458" s="264"/>
      <c r="N458" s="192"/>
    </row>
    <row r="459" spans="1:14" ht="47.25" customHeight="1">
      <c r="A459" s="265" t="s">
        <v>137</v>
      </c>
      <c r="B459" s="187" t="s">
        <v>303</v>
      </c>
      <c r="C459" s="179" t="s">
        <v>105</v>
      </c>
      <c r="D459" s="17" t="s">
        <v>34</v>
      </c>
      <c r="E459" s="189" t="s">
        <v>304</v>
      </c>
      <c r="F459" s="18"/>
      <c r="G459" s="18">
        <f>G460+G461+G462</f>
        <v>0</v>
      </c>
      <c r="H459" s="94"/>
      <c r="I459" s="76">
        <f>I460+I461+I462</f>
        <v>0</v>
      </c>
      <c r="J459" s="76">
        <f>J460+J461+J462</f>
        <v>0</v>
      </c>
      <c r="K459" s="76">
        <f>K460+K461+K462</f>
        <v>0</v>
      </c>
      <c r="L459" s="75"/>
      <c r="M459" s="191" t="s">
        <v>281</v>
      </c>
      <c r="N459" s="192" t="s">
        <v>193</v>
      </c>
    </row>
    <row r="460" spans="1:14" ht="47.25" customHeight="1">
      <c r="A460" s="266"/>
      <c r="B460" s="188"/>
      <c r="C460" s="179"/>
      <c r="D460" s="17" t="s">
        <v>27</v>
      </c>
      <c r="E460" s="190"/>
      <c r="F460" s="18"/>
      <c r="G460" s="18"/>
      <c r="H460" s="94"/>
      <c r="I460" s="76"/>
      <c r="J460" s="76"/>
      <c r="K460" s="76"/>
      <c r="L460" s="75"/>
      <c r="M460" s="264"/>
      <c r="N460" s="192"/>
    </row>
    <row r="461" spans="1:14" ht="47.25" customHeight="1">
      <c r="A461" s="266"/>
      <c r="B461" s="188"/>
      <c r="C461" s="179"/>
      <c r="D461" s="17" t="s">
        <v>28</v>
      </c>
      <c r="E461" s="190"/>
      <c r="F461" s="18"/>
      <c r="G461" s="18">
        <f>H461+I461+J461+K461+L461</f>
        <v>0</v>
      </c>
      <c r="H461" s="94"/>
      <c r="I461" s="76">
        <v>0</v>
      </c>
      <c r="J461" s="76">
        <v>0</v>
      </c>
      <c r="K461" s="76">
        <v>0</v>
      </c>
      <c r="L461" s="75"/>
      <c r="M461" s="264"/>
      <c r="N461" s="192"/>
    </row>
    <row r="462" spans="1:14" ht="47.25" customHeight="1">
      <c r="A462" s="267"/>
      <c r="B462" s="171"/>
      <c r="C462" s="179"/>
      <c r="D462" s="17" t="s">
        <v>29</v>
      </c>
      <c r="E462" s="172"/>
      <c r="F462" s="18"/>
      <c r="G462" s="18"/>
      <c r="H462" s="94"/>
      <c r="I462" s="76"/>
      <c r="J462" s="76"/>
      <c r="K462" s="76"/>
      <c r="L462" s="75"/>
      <c r="M462" s="264"/>
      <c r="N462" s="192"/>
    </row>
    <row r="463" spans="1:14" s="3" customFormat="1" ht="57.75" customHeight="1">
      <c r="A463" s="197" t="s">
        <v>198</v>
      </c>
      <c r="B463" s="197"/>
      <c r="C463" s="197"/>
      <c r="D463" s="28" t="s">
        <v>34</v>
      </c>
      <c r="E463" s="193"/>
      <c r="F463" s="22">
        <f aca="true" t="shared" si="89" ref="F463:L463">F464+F465+F466</f>
        <v>128473.2</v>
      </c>
      <c r="G463" s="22">
        <f>G464+G465+G466</f>
        <v>697143.9996300001</v>
      </c>
      <c r="H463" s="96">
        <f t="shared" si="89"/>
        <v>139285.49963</v>
      </c>
      <c r="I463" s="121">
        <f t="shared" si="89"/>
        <v>141450.7</v>
      </c>
      <c r="J463" s="121">
        <f t="shared" si="89"/>
        <v>141450.7</v>
      </c>
      <c r="K463" s="121">
        <f t="shared" si="89"/>
        <v>141450.7</v>
      </c>
      <c r="L463" s="121">
        <f t="shared" si="89"/>
        <v>133506.4</v>
      </c>
      <c r="M463" s="29"/>
      <c r="N463" s="29"/>
    </row>
    <row r="464" spans="1:14" s="3" customFormat="1" ht="105" customHeight="1">
      <c r="A464" s="197"/>
      <c r="B464" s="197"/>
      <c r="C464" s="197"/>
      <c r="D464" s="28" t="s">
        <v>27</v>
      </c>
      <c r="E464" s="193"/>
      <c r="F464" s="22">
        <f>F380+F428+F440+F436</f>
        <v>4177.599999999999</v>
      </c>
      <c r="G464" s="22">
        <f>H464+I464+J464+K464+L464</f>
        <v>2900</v>
      </c>
      <c r="H464" s="96">
        <f>H380+H428</f>
        <v>2900</v>
      </c>
      <c r="I464" s="118">
        <f>I380+I428</f>
        <v>0</v>
      </c>
      <c r="J464" s="22">
        <f>J380+J428</f>
        <v>0</v>
      </c>
      <c r="K464" s="22">
        <f>K380+K428</f>
        <v>0</v>
      </c>
      <c r="L464" s="22">
        <f>L380+L428</f>
        <v>0</v>
      </c>
      <c r="M464" s="30"/>
      <c r="N464" s="198"/>
    </row>
    <row r="465" spans="1:14" s="3" customFormat="1" ht="81" customHeight="1">
      <c r="A465" s="197"/>
      <c r="B465" s="197"/>
      <c r="C465" s="197"/>
      <c r="D465" s="28" t="s">
        <v>82</v>
      </c>
      <c r="E465" s="193"/>
      <c r="F465" s="22">
        <f>F381+F429+F437+F441</f>
        <v>124295.59999999999</v>
      </c>
      <c r="G465" s="22">
        <f>H465+I465+J465+K465+L465</f>
        <v>694243.9996300001</v>
      </c>
      <c r="H465" s="96">
        <f>H381+H429+H437+H441</f>
        <v>136385.49963</v>
      </c>
      <c r="I465" s="121">
        <f>I381+I429+I437+I441</f>
        <v>141450.7</v>
      </c>
      <c r="J465" s="84">
        <f>J381+J429+J437+J441</f>
        <v>141450.7</v>
      </c>
      <c r="K465" s="84">
        <f>K381+K429+K437+K441</f>
        <v>141450.7</v>
      </c>
      <c r="L465" s="84">
        <f>L381+L429+L437+L441</f>
        <v>133506.4</v>
      </c>
      <c r="M465" s="30"/>
      <c r="N465" s="198"/>
    </row>
    <row r="466" spans="1:14" s="3" customFormat="1" ht="75.75" customHeight="1">
      <c r="A466" s="197"/>
      <c r="B466" s="197"/>
      <c r="C466" s="197"/>
      <c r="D466" s="28" t="s">
        <v>86</v>
      </c>
      <c r="E466" s="193"/>
      <c r="F466" s="22">
        <f>F382+F430</f>
        <v>0</v>
      </c>
      <c r="G466" s="22">
        <f>H466+I466+J466+K466+L466</f>
        <v>0</v>
      </c>
      <c r="H466" s="96">
        <f>H382+H430</f>
        <v>0</v>
      </c>
      <c r="I466" s="118">
        <f>I382+I430</f>
        <v>0</v>
      </c>
      <c r="J466" s="22">
        <f>J382+J430</f>
        <v>0</v>
      </c>
      <c r="K466" s="22">
        <f>K382+K430</f>
        <v>0</v>
      </c>
      <c r="L466" s="22">
        <f>L382+L430</f>
        <v>0</v>
      </c>
      <c r="M466" s="30"/>
      <c r="N466" s="198"/>
    </row>
    <row r="467" spans="1:14" s="3" customFormat="1" ht="12" customHeight="1">
      <c r="A467" s="67"/>
      <c r="B467" s="67"/>
      <c r="C467" s="67"/>
      <c r="D467" s="68"/>
      <c r="E467" s="69"/>
      <c r="F467" s="70"/>
      <c r="G467" s="70"/>
      <c r="H467" s="108"/>
      <c r="I467" s="124"/>
      <c r="J467" s="70"/>
      <c r="K467" s="70"/>
      <c r="L467" s="70"/>
      <c r="M467" s="71"/>
      <c r="N467" s="68"/>
    </row>
    <row r="468" spans="1:19" ht="1.5" customHeight="1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1"/>
      <c r="P468" s="271"/>
      <c r="Q468" s="271"/>
      <c r="R468" s="6"/>
      <c r="S468" s="7"/>
    </row>
    <row r="469" spans="1:19" ht="6.75" customHeight="1" hidden="1">
      <c r="A469" s="72"/>
      <c r="B469" s="73"/>
      <c r="C469" s="73"/>
      <c r="D469" s="72"/>
      <c r="E469" s="72"/>
      <c r="F469" s="72"/>
      <c r="G469" s="72"/>
      <c r="H469" s="131"/>
      <c r="I469" s="72"/>
      <c r="J469" s="72"/>
      <c r="K469" s="72"/>
      <c r="L469" s="72"/>
      <c r="M469" s="72"/>
      <c r="N469" s="72"/>
      <c r="O469" s="8"/>
      <c r="P469" s="8"/>
      <c r="Q469" s="8"/>
      <c r="R469" s="8"/>
      <c r="S469" s="8"/>
    </row>
    <row r="470" spans="1:14" ht="15.75" customHeight="1" hidden="1">
      <c r="A470" s="59"/>
      <c r="B470" s="32"/>
      <c r="C470" s="32"/>
      <c r="D470" s="33"/>
      <c r="E470" s="33"/>
      <c r="F470" s="33"/>
      <c r="G470" s="33"/>
      <c r="H470" s="127"/>
      <c r="I470" s="122"/>
      <c r="J470" s="33"/>
      <c r="K470" s="33"/>
      <c r="L470" s="33"/>
      <c r="M470" s="33"/>
      <c r="N470" s="33"/>
    </row>
    <row r="471" spans="1:14" ht="22.5" customHeight="1">
      <c r="A471" s="268"/>
      <c r="B471" s="272"/>
      <c r="C471" s="272"/>
      <c r="D471" s="268"/>
      <c r="E471" s="268"/>
      <c r="F471" s="268"/>
      <c r="G471" s="268"/>
      <c r="H471" s="268"/>
      <c r="I471" s="268"/>
      <c r="J471" s="269" t="s">
        <v>199</v>
      </c>
      <c r="K471" s="269"/>
      <c r="L471" s="269"/>
      <c r="M471" s="269"/>
      <c r="N471" s="269"/>
    </row>
    <row r="472" spans="1:14" ht="20.25" customHeight="1">
      <c r="A472" s="268"/>
      <c r="B472" s="272"/>
      <c r="C472" s="272"/>
      <c r="D472" s="268"/>
      <c r="E472" s="268"/>
      <c r="F472" s="268"/>
      <c r="G472" s="268"/>
      <c r="H472" s="268"/>
      <c r="I472" s="268"/>
      <c r="J472" s="269" t="s">
        <v>200</v>
      </c>
      <c r="K472" s="269"/>
      <c r="L472" s="269"/>
      <c r="M472" s="269"/>
      <c r="N472" s="269"/>
    </row>
    <row r="473" spans="1:14" ht="7.5" customHeight="1">
      <c r="A473" s="268"/>
      <c r="B473" s="272"/>
      <c r="C473" s="272"/>
      <c r="D473" s="268"/>
      <c r="E473" s="268"/>
      <c r="F473" s="268"/>
      <c r="G473" s="268"/>
      <c r="H473" s="268"/>
      <c r="I473" s="268"/>
      <c r="J473" s="269"/>
      <c r="K473" s="269"/>
      <c r="L473" s="269"/>
      <c r="M473" s="269"/>
      <c r="N473" s="269"/>
    </row>
    <row r="474" spans="1:14" ht="19.5" customHeight="1">
      <c r="A474" s="273" t="s">
        <v>201</v>
      </c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</row>
    <row r="475" spans="1:14" s="3" customFormat="1" ht="135" customHeight="1">
      <c r="A475" s="168" t="s">
        <v>6</v>
      </c>
      <c r="B475" s="169" t="s">
        <v>7</v>
      </c>
      <c r="C475" s="169" t="s">
        <v>8</v>
      </c>
      <c r="D475" s="166" t="s">
        <v>9</v>
      </c>
      <c r="E475" s="166" t="s">
        <v>10</v>
      </c>
      <c r="F475" s="10" t="s">
        <v>11</v>
      </c>
      <c r="G475" s="166" t="s">
        <v>12</v>
      </c>
      <c r="H475" s="167" t="s">
        <v>13</v>
      </c>
      <c r="I475" s="167"/>
      <c r="J475" s="167"/>
      <c r="K475" s="167"/>
      <c r="L475" s="167"/>
      <c r="M475" s="166" t="s">
        <v>14</v>
      </c>
      <c r="N475" s="173" t="s">
        <v>15</v>
      </c>
    </row>
    <row r="476" spans="1:14" s="3" customFormat="1" ht="159" customHeight="1">
      <c r="A476" s="168"/>
      <c r="B476" s="169"/>
      <c r="C476" s="169"/>
      <c r="D476" s="166"/>
      <c r="E476" s="166"/>
      <c r="F476" s="11" t="s">
        <v>16</v>
      </c>
      <c r="G476" s="166"/>
      <c r="H476" s="155" t="s">
        <v>17</v>
      </c>
      <c r="I476" s="115" t="s">
        <v>18</v>
      </c>
      <c r="J476" s="11" t="s">
        <v>19</v>
      </c>
      <c r="K476" s="11" t="s">
        <v>20</v>
      </c>
      <c r="L476" s="11" t="s">
        <v>21</v>
      </c>
      <c r="M476" s="166"/>
      <c r="N476" s="173"/>
    </row>
    <row r="477" spans="1:14" s="5" customFormat="1" ht="23.25" customHeight="1" thickBot="1">
      <c r="A477" s="60">
        <v>1</v>
      </c>
      <c r="B477" s="61">
        <v>2</v>
      </c>
      <c r="C477" s="61">
        <v>3</v>
      </c>
      <c r="D477" s="61">
        <v>4</v>
      </c>
      <c r="E477" s="61">
        <v>5</v>
      </c>
      <c r="F477" s="61">
        <v>6</v>
      </c>
      <c r="G477" s="61">
        <v>7</v>
      </c>
      <c r="H477" s="156">
        <v>8</v>
      </c>
      <c r="I477" s="116">
        <v>9</v>
      </c>
      <c r="J477" s="61">
        <v>10</v>
      </c>
      <c r="K477" s="61">
        <v>11</v>
      </c>
      <c r="L477" s="61">
        <v>12</v>
      </c>
      <c r="M477" s="61">
        <v>13</v>
      </c>
      <c r="N477" s="62">
        <v>14</v>
      </c>
    </row>
    <row r="478" spans="1:14" ht="41.25" customHeight="1">
      <c r="A478" s="251" t="s">
        <v>22</v>
      </c>
      <c r="B478" s="248" t="s">
        <v>202</v>
      </c>
      <c r="C478" s="171" t="s">
        <v>54</v>
      </c>
      <c r="D478" s="20" t="s">
        <v>24</v>
      </c>
      <c r="E478" s="172" t="s">
        <v>55</v>
      </c>
      <c r="F478" s="63">
        <f>F482</f>
        <v>18267</v>
      </c>
      <c r="G478" s="63">
        <f>H478+I478+J478+K478+L478</f>
        <v>114597.5</v>
      </c>
      <c r="H478" s="107">
        <f>H482</f>
        <v>22670.6</v>
      </c>
      <c r="I478" s="80">
        <f>I479+I480+I481</f>
        <v>24726.2</v>
      </c>
      <c r="J478" s="80">
        <f>J479+J480+J481</f>
        <v>24726.2</v>
      </c>
      <c r="K478" s="80">
        <f>K479+K480+K481</f>
        <v>24726.2</v>
      </c>
      <c r="L478" s="63">
        <f>L479+L480+L481</f>
        <v>17748.3</v>
      </c>
      <c r="M478" s="183" t="s">
        <v>26</v>
      </c>
      <c r="N478" s="183" t="s">
        <v>203</v>
      </c>
    </row>
    <row r="479" spans="1:14" ht="68.25" customHeight="1">
      <c r="A479" s="251"/>
      <c r="B479" s="249"/>
      <c r="C479" s="171"/>
      <c r="D479" s="17" t="s">
        <v>27</v>
      </c>
      <c r="E479" s="172"/>
      <c r="F479" s="18">
        <f>F483</f>
        <v>0</v>
      </c>
      <c r="G479" s="18"/>
      <c r="H479" s="94"/>
      <c r="I479" s="76"/>
      <c r="J479" s="76"/>
      <c r="K479" s="76"/>
      <c r="L479" s="18"/>
      <c r="M479" s="183"/>
      <c r="N479" s="183"/>
    </row>
    <row r="480" spans="1:14" ht="68.25" customHeight="1">
      <c r="A480" s="251"/>
      <c r="B480" s="249"/>
      <c r="C480" s="171"/>
      <c r="D480" s="17" t="s">
        <v>28</v>
      </c>
      <c r="E480" s="172"/>
      <c r="F480" s="18">
        <f>F484</f>
        <v>18267</v>
      </c>
      <c r="G480" s="18">
        <f>H480+I480+J480+K480+L480</f>
        <v>114597.5</v>
      </c>
      <c r="H480" s="94">
        <f>H484</f>
        <v>22670.6</v>
      </c>
      <c r="I480" s="76">
        <f>I484</f>
        <v>24726.2</v>
      </c>
      <c r="J480" s="76">
        <f>J484</f>
        <v>24726.2</v>
      </c>
      <c r="K480" s="76">
        <f>K484</f>
        <v>24726.2</v>
      </c>
      <c r="L480" s="18">
        <f>L482</f>
        <v>17748.3</v>
      </c>
      <c r="M480" s="183"/>
      <c r="N480" s="183"/>
    </row>
    <row r="481" spans="1:14" ht="68.25" customHeight="1">
      <c r="A481" s="251"/>
      <c r="B481" s="250"/>
      <c r="C481" s="171"/>
      <c r="D481" s="17" t="s">
        <v>29</v>
      </c>
      <c r="E481" s="172"/>
      <c r="F481" s="18">
        <f>F485</f>
        <v>0</v>
      </c>
      <c r="G481" s="18"/>
      <c r="H481" s="94"/>
      <c r="I481" s="76"/>
      <c r="J481" s="76"/>
      <c r="K481" s="76"/>
      <c r="L481" s="18"/>
      <c r="M481" s="183"/>
      <c r="N481" s="183"/>
    </row>
    <row r="482" spans="1:14" ht="45.75" customHeight="1">
      <c r="A482" s="252" t="s">
        <v>30</v>
      </c>
      <c r="B482" s="171" t="s">
        <v>204</v>
      </c>
      <c r="C482" s="171" t="s">
        <v>54</v>
      </c>
      <c r="D482" s="20" t="s">
        <v>24</v>
      </c>
      <c r="E482" s="172" t="s">
        <v>55</v>
      </c>
      <c r="F482" s="63">
        <f>F483+F484+F485</f>
        <v>18267</v>
      </c>
      <c r="G482" s="63">
        <f>H482+I482+J482+K482+L482</f>
        <v>114597.5</v>
      </c>
      <c r="H482" s="113">
        <f>H483+H484+H485</f>
        <v>22670.6</v>
      </c>
      <c r="I482" s="80">
        <f>I483+I484+I485</f>
        <v>24726.2</v>
      </c>
      <c r="J482" s="80">
        <f>J483+J484+J485</f>
        <v>24726.2</v>
      </c>
      <c r="K482" s="80">
        <f>K483+K484+K485</f>
        <v>24726.2</v>
      </c>
      <c r="L482" s="63">
        <f>L483+L484+L485</f>
        <v>17748.3</v>
      </c>
      <c r="M482" s="183" t="s">
        <v>26</v>
      </c>
      <c r="N482" s="183" t="s">
        <v>203</v>
      </c>
    </row>
    <row r="483" spans="1:14" ht="69" customHeight="1">
      <c r="A483" s="252"/>
      <c r="B483" s="171"/>
      <c r="C483" s="171"/>
      <c r="D483" s="17" t="s">
        <v>27</v>
      </c>
      <c r="E483" s="172"/>
      <c r="F483" s="18">
        <f>F487+F491</f>
        <v>0</v>
      </c>
      <c r="G483" s="18"/>
      <c r="H483" s="94"/>
      <c r="I483" s="76"/>
      <c r="J483" s="76"/>
      <c r="K483" s="76"/>
      <c r="L483" s="18"/>
      <c r="M483" s="183"/>
      <c r="N483" s="183"/>
    </row>
    <row r="484" spans="1:14" ht="51.75" customHeight="1">
      <c r="A484" s="252"/>
      <c r="B484" s="171"/>
      <c r="C484" s="171"/>
      <c r="D484" s="17" t="s">
        <v>28</v>
      </c>
      <c r="E484" s="172"/>
      <c r="F484" s="18">
        <f>F488+F492</f>
        <v>18267</v>
      </c>
      <c r="G484" s="18">
        <f>H484+I484+J484+K484+L484</f>
        <v>114597.5</v>
      </c>
      <c r="H484" s="94">
        <f>H488+H492</f>
        <v>22670.6</v>
      </c>
      <c r="I484" s="76">
        <f>I488+I492</f>
        <v>24726.2</v>
      </c>
      <c r="J484" s="76">
        <f>J488+J492</f>
        <v>24726.2</v>
      </c>
      <c r="K484" s="76">
        <f>K488+K492</f>
        <v>24726.2</v>
      </c>
      <c r="L484" s="18">
        <f>L488+L492</f>
        <v>17748.3</v>
      </c>
      <c r="M484" s="183"/>
      <c r="N484" s="183"/>
    </row>
    <row r="485" spans="1:14" ht="51.75" customHeight="1">
      <c r="A485" s="252"/>
      <c r="B485" s="171"/>
      <c r="C485" s="171"/>
      <c r="D485" s="17" t="s">
        <v>29</v>
      </c>
      <c r="E485" s="172"/>
      <c r="F485" s="18"/>
      <c r="G485" s="18"/>
      <c r="H485" s="94"/>
      <c r="I485" s="76"/>
      <c r="J485" s="76"/>
      <c r="K485" s="76"/>
      <c r="L485" s="18"/>
      <c r="M485" s="183"/>
      <c r="N485" s="183"/>
    </row>
    <row r="486" spans="1:14" ht="41.25" customHeight="1">
      <c r="A486" s="255" t="s">
        <v>165</v>
      </c>
      <c r="B486" s="187" t="s">
        <v>205</v>
      </c>
      <c r="C486" s="179" t="s">
        <v>206</v>
      </c>
      <c r="D486" s="20" t="s">
        <v>34</v>
      </c>
      <c r="E486" s="172" t="s">
        <v>55</v>
      </c>
      <c r="F486" s="21">
        <f>F487+F488+F489</f>
        <v>18253.8</v>
      </c>
      <c r="G486" s="21">
        <f>H486+I486+J486+K486+L486</f>
        <v>102324.9</v>
      </c>
      <c r="H486" s="95">
        <f>H487+H487+H488+H489</f>
        <v>19052.1</v>
      </c>
      <c r="I486" s="81">
        <f>I488</f>
        <v>21845.9</v>
      </c>
      <c r="J486" s="81">
        <f>J488</f>
        <v>21845.9</v>
      </c>
      <c r="K486" s="81">
        <f>K488</f>
        <v>21845.9</v>
      </c>
      <c r="L486" s="21">
        <v>17735.1</v>
      </c>
      <c r="M486" s="183" t="s">
        <v>26</v>
      </c>
      <c r="N486" s="192" t="s">
        <v>249</v>
      </c>
    </row>
    <row r="487" spans="1:14" ht="75" customHeight="1">
      <c r="A487" s="255"/>
      <c r="B487" s="187"/>
      <c r="C487" s="187"/>
      <c r="D487" s="17" t="s">
        <v>27</v>
      </c>
      <c r="E487" s="172"/>
      <c r="F487" s="21"/>
      <c r="G487" s="81"/>
      <c r="H487" s="95"/>
      <c r="I487" s="81"/>
      <c r="J487" s="81"/>
      <c r="K487" s="81"/>
      <c r="L487" s="21"/>
      <c r="M487" s="183"/>
      <c r="N487" s="192"/>
    </row>
    <row r="488" spans="1:14" ht="53.25" customHeight="1">
      <c r="A488" s="255"/>
      <c r="B488" s="187"/>
      <c r="C488" s="187"/>
      <c r="D488" s="17" t="s">
        <v>28</v>
      </c>
      <c r="E488" s="172"/>
      <c r="F488" s="21">
        <v>18253.8</v>
      </c>
      <c r="G488" s="81">
        <f>H488+I488+J488+K488+L488</f>
        <v>102324.9</v>
      </c>
      <c r="H488" s="95">
        <f>17735.1+1317</f>
        <v>19052.1</v>
      </c>
      <c r="I488" s="81">
        <v>21845.9</v>
      </c>
      <c r="J488" s="81">
        <v>21845.9</v>
      </c>
      <c r="K488" s="81">
        <v>21845.9</v>
      </c>
      <c r="L488" s="21">
        <v>17735.1</v>
      </c>
      <c r="M488" s="183"/>
      <c r="N488" s="192"/>
    </row>
    <row r="489" spans="1:14" ht="49.5" customHeight="1">
      <c r="A489" s="255"/>
      <c r="B489" s="187"/>
      <c r="C489" s="187"/>
      <c r="D489" s="17" t="s">
        <v>29</v>
      </c>
      <c r="E489" s="172"/>
      <c r="F489" s="21"/>
      <c r="G489" s="21"/>
      <c r="H489" s="95"/>
      <c r="I489" s="81"/>
      <c r="J489" s="81"/>
      <c r="K489" s="81"/>
      <c r="L489" s="21"/>
      <c r="M489" s="183"/>
      <c r="N489" s="192"/>
    </row>
    <row r="490" spans="1:14" ht="48" customHeight="1">
      <c r="A490" s="274" t="s">
        <v>168</v>
      </c>
      <c r="B490" s="275" t="s">
        <v>207</v>
      </c>
      <c r="C490" s="258" t="s">
        <v>208</v>
      </c>
      <c r="D490" s="65" t="s">
        <v>34</v>
      </c>
      <c r="E490" s="172" t="s">
        <v>55</v>
      </c>
      <c r="F490" s="21">
        <f>F492</f>
        <v>13.2</v>
      </c>
      <c r="G490" s="21">
        <f>H490+I490+J490+K490+L490</f>
        <v>12272.600000000002</v>
      </c>
      <c r="H490" s="95">
        <f>H491+H492+H493</f>
        <v>3618.5</v>
      </c>
      <c r="I490" s="81">
        <f>I491+I492+I493</f>
        <v>2880.3</v>
      </c>
      <c r="J490" s="81">
        <f>J491+J492+J493</f>
        <v>2880.3</v>
      </c>
      <c r="K490" s="81">
        <f>K491+K492+K493</f>
        <v>2880.3</v>
      </c>
      <c r="L490" s="21">
        <f>L491+L492+L493</f>
        <v>13.2</v>
      </c>
      <c r="M490" s="183" t="s">
        <v>26</v>
      </c>
      <c r="N490" s="192" t="s">
        <v>225</v>
      </c>
    </row>
    <row r="491" spans="1:14" ht="68.25" customHeight="1">
      <c r="A491" s="274"/>
      <c r="B491" s="275"/>
      <c r="C491" s="258"/>
      <c r="D491" s="66" t="s">
        <v>27</v>
      </c>
      <c r="E491" s="172"/>
      <c r="F491" s="21"/>
      <c r="G491" s="21"/>
      <c r="H491" s="95"/>
      <c r="I491" s="81"/>
      <c r="J491" s="81"/>
      <c r="K491" s="81"/>
      <c r="L491" s="21"/>
      <c r="M491" s="183"/>
      <c r="N491" s="192"/>
    </row>
    <row r="492" spans="1:14" ht="44.25" customHeight="1">
      <c r="A492" s="274"/>
      <c r="B492" s="275"/>
      <c r="C492" s="258"/>
      <c r="D492" s="66" t="s">
        <v>28</v>
      </c>
      <c r="E492" s="172"/>
      <c r="F492" s="21">
        <v>13.2</v>
      </c>
      <c r="G492" s="21">
        <f>H492+I492+J492+K492+L492</f>
        <v>12272.600000000002</v>
      </c>
      <c r="H492" s="95">
        <v>3618.5</v>
      </c>
      <c r="I492" s="81">
        <v>2880.3</v>
      </c>
      <c r="J492" s="81">
        <v>2880.3</v>
      </c>
      <c r="K492" s="81">
        <v>2880.3</v>
      </c>
      <c r="L492" s="21">
        <v>13.2</v>
      </c>
      <c r="M492" s="183"/>
      <c r="N492" s="192"/>
    </row>
    <row r="493" spans="1:14" ht="51" customHeight="1">
      <c r="A493" s="274"/>
      <c r="B493" s="275"/>
      <c r="C493" s="258"/>
      <c r="D493" s="66" t="s">
        <v>29</v>
      </c>
      <c r="E493" s="172"/>
      <c r="F493" s="21"/>
      <c r="G493" s="21"/>
      <c r="H493" s="95"/>
      <c r="I493" s="81"/>
      <c r="J493" s="81"/>
      <c r="K493" s="81"/>
      <c r="L493" s="21"/>
      <c r="M493" s="183"/>
      <c r="N493" s="192"/>
    </row>
    <row r="494" spans="1:14" ht="48" customHeight="1">
      <c r="A494" s="251" t="s">
        <v>42</v>
      </c>
      <c r="B494" s="250" t="s">
        <v>209</v>
      </c>
      <c r="C494" s="171" t="s">
        <v>105</v>
      </c>
      <c r="D494" s="20" t="s">
        <v>24</v>
      </c>
      <c r="E494" s="172" t="s">
        <v>55</v>
      </c>
      <c r="F494" s="63">
        <f>F495+F496+F497</f>
        <v>13561.2</v>
      </c>
      <c r="G494" s="63">
        <f>H494+I494+J494+K494+L494</f>
        <v>72615.4</v>
      </c>
      <c r="H494" s="107">
        <f>H495+H496+H497</f>
        <v>14654.2</v>
      </c>
      <c r="I494" s="80">
        <f>I495+I496+I497</f>
        <v>14422.6</v>
      </c>
      <c r="J494" s="80">
        <f>J495+J496+J497</f>
        <v>14422.6</v>
      </c>
      <c r="K494" s="80">
        <f>K495+K496+K497</f>
        <v>14422.6</v>
      </c>
      <c r="L494" s="63">
        <f>L495+L496+L497</f>
        <v>14693.4</v>
      </c>
      <c r="M494" s="183" t="s">
        <v>26</v>
      </c>
      <c r="N494" s="183" t="s">
        <v>210</v>
      </c>
    </row>
    <row r="495" spans="1:14" ht="74.25" customHeight="1">
      <c r="A495" s="251"/>
      <c r="B495" s="250"/>
      <c r="C495" s="171"/>
      <c r="D495" s="17" t="s">
        <v>27</v>
      </c>
      <c r="E495" s="172"/>
      <c r="F495" s="18">
        <f aca="true" t="shared" si="90" ref="F495:L495">F499</f>
        <v>110.7</v>
      </c>
      <c r="G495" s="18">
        <f t="shared" si="90"/>
        <v>0</v>
      </c>
      <c r="H495" s="94">
        <f t="shared" si="90"/>
        <v>0</v>
      </c>
      <c r="I495" s="76">
        <f t="shared" si="90"/>
        <v>0</v>
      </c>
      <c r="J495" s="76">
        <f aca="true" t="shared" si="91" ref="J495:K497">J499</f>
        <v>0</v>
      </c>
      <c r="K495" s="76">
        <f t="shared" si="91"/>
        <v>0</v>
      </c>
      <c r="L495" s="18">
        <f t="shared" si="90"/>
        <v>0</v>
      </c>
      <c r="M495" s="183"/>
      <c r="N495" s="183"/>
    </row>
    <row r="496" spans="1:14" ht="48" customHeight="1">
      <c r="A496" s="251"/>
      <c r="B496" s="250"/>
      <c r="C496" s="171"/>
      <c r="D496" s="17" t="s">
        <v>28</v>
      </c>
      <c r="E496" s="172"/>
      <c r="F496" s="18">
        <f>F500</f>
        <v>13450.5</v>
      </c>
      <c r="G496" s="18">
        <f>H496+I496+J496+K496+L496</f>
        <v>72615.4</v>
      </c>
      <c r="H496" s="94">
        <f aca="true" t="shared" si="92" ref="H496:L497">H500</f>
        <v>14654.2</v>
      </c>
      <c r="I496" s="76">
        <f t="shared" si="92"/>
        <v>14422.6</v>
      </c>
      <c r="J496" s="76">
        <f t="shared" si="91"/>
        <v>14422.6</v>
      </c>
      <c r="K496" s="76">
        <f t="shared" si="91"/>
        <v>14422.6</v>
      </c>
      <c r="L496" s="18">
        <f t="shared" si="92"/>
        <v>14693.4</v>
      </c>
      <c r="M496" s="183"/>
      <c r="N496" s="183"/>
    </row>
    <row r="497" spans="1:14" ht="54.75" customHeight="1">
      <c r="A497" s="251"/>
      <c r="B497" s="250"/>
      <c r="C497" s="171"/>
      <c r="D497" s="17" t="s">
        <v>29</v>
      </c>
      <c r="E497" s="172"/>
      <c r="F497" s="18">
        <f>F501</f>
        <v>0</v>
      </c>
      <c r="G497" s="18">
        <f>G501</f>
        <v>0</v>
      </c>
      <c r="H497" s="94">
        <f t="shared" si="92"/>
        <v>0</v>
      </c>
      <c r="I497" s="76">
        <f t="shared" si="92"/>
        <v>0</v>
      </c>
      <c r="J497" s="76">
        <f t="shared" si="91"/>
        <v>0</v>
      </c>
      <c r="K497" s="76">
        <f t="shared" si="91"/>
        <v>0</v>
      </c>
      <c r="L497" s="18">
        <f t="shared" si="92"/>
        <v>0</v>
      </c>
      <c r="M497" s="183"/>
      <c r="N497" s="183"/>
    </row>
    <row r="498" spans="1:14" ht="48" customHeight="1">
      <c r="A498" s="252" t="s">
        <v>45</v>
      </c>
      <c r="B498" s="171" t="s">
        <v>211</v>
      </c>
      <c r="C498" s="171" t="s">
        <v>212</v>
      </c>
      <c r="D498" s="20" t="s">
        <v>24</v>
      </c>
      <c r="E498" s="172" t="s">
        <v>55</v>
      </c>
      <c r="F498" s="63">
        <f>F499+F500+F501</f>
        <v>13561.2</v>
      </c>
      <c r="G498" s="63">
        <f>H498+I498+J498+K498+L498</f>
        <v>72615.4</v>
      </c>
      <c r="H498" s="107">
        <f>H499+H500+H501</f>
        <v>14654.2</v>
      </c>
      <c r="I498" s="80">
        <f>I499+I500+I501</f>
        <v>14422.6</v>
      </c>
      <c r="J498" s="80">
        <f>J499+J500+J501</f>
        <v>14422.6</v>
      </c>
      <c r="K498" s="80">
        <f>K499+K500+K501</f>
        <v>14422.6</v>
      </c>
      <c r="L498" s="63">
        <f>L499+L500+L501</f>
        <v>14693.4</v>
      </c>
      <c r="M498" s="183" t="s">
        <v>26</v>
      </c>
      <c r="N498" s="183" t="s">
        <v>237</v>
      </c>
    </row>
    <row r="499" spans="1:14" ht="69.75" customHeight="1">
      <c r="A499" s="252"/>
      <c r="B499" s="171"/>
      <c r="C499" s="171"/>
      <c r="D499" s="17" t="s">
        <v>27</v>
      </c>
      <c r="E499" s="172"/>
      <c r="F499" s="18">
        <f>F503</f>
        <v>110.7</v>
      </c>
      <c r="G499" s="18"/>
      <c r="H499" s="94"/>
      <c r="I499" s="76"/>
      <c r="J499" s="76"/>
      <c r="K499" s="76"/>
      <c r="L499" s="18"/>
      <c r="M499" s="183"/>
      <c r="N499" s="183"/>
    </row>
    <row r="500" spans="1:14" ht="45" customHeight="1">
      <c r="A500" s="252"/>
      <c r="B500" s="171"/>
      <c r="C500" s="171"/>
      <c r="D500" s="17" t="s">
        <v>28</v>
      </c>
      <c r="E500" s="172"/>
      <c r="F500" s="18">
        <f>F504+F508</f>
        <v>13450.5</v>
      </c>
      <c r="G500" s="18">
        <f>H500+I500+J500+K500+L500</f>
        <v>72615.4</v>
      </c>
      <c r="H500" s="94">
        <f>H504+H508</f>
        <v>14654.2</v>
      </c>
      <c r="I500" s="76">
        <f>I504+I508</f>
        <v>14422.6</v>
      </c>
      <c r="J500" s="76">
        <f>J504+J508</f>
        <v>14422.6</v>
      </c>
      <c r="K500" s="76">
        <f>K504+K508</f>
        <v>14422.6</v>
      </c>
      <c r="L500" s="18">
        <f>L504+L508</f>
        <v>14693.4</v>
      </c>
      <c r="M500" s="183"/>
      <c r="N500" s="183"/>
    </row>
    <row r="501" spans="1:14" ht="45.75" customHeight="1">
      <c r="A501" s="252"/>
      <c r="B501" s="171"/>
      <c r="C501" s="171"/>
      <c r="D501" s="17" t="s">
        <v>29</v>
      </c>
      <c r="E501" s="172"/>
      <c r="F501" s="18"/>
      <c r="G501" s="18"/>
      <c r="H501" s="94"/>
      <c r="I501" s="76"/>
      <c r="J501" s="76"/>
      <c r="K501" s="76"/>
      <c r="L501" s="18"/>
      <c r="M501" s="183"/>
      <c r="N501" s="183"/>
    </row>
    <row r="502" spans="1:14" ht="27" customHeight="1">
      <c r="A502" s="255" t="s">
        <v>213</v>
      </c>
      <c r="B502" s="187" t="s">
        <v>205</v>
      </c>
      <c r="C502" s="179" t="s">
        <v>206</v>
      </c>
      <c r="D502" s="20" t="s">
        <v>34</v>
      </c>
      <c r="E502" s="172" t="s">
        <v>55</v>
      </c>
      <c r="F502" s="21">
        <f>F503+F504</f>
        <v>10700.900000000001</v>
      </c>
      <c r="G502" s="21">
        <f>H502+I502+J502+K502+L502</f>
        <v>53970.4</v>
      </c>
      <c r="H502" s="95">
        <f>H503+H504+H505</f>
        <v>10700.9</v>
      </c>
      <c r="I502" s="81">
        <f>I503+I504+I505</f>
        <v>10856.2</v>
      </c>
      <c r="J502" s="81">
        <f>J503+J504+J505</f>
        <v>10856.2</v>
      </c>
      <c r="K502" s="81">
        <f>K503+K504+K505</f>
        <v>10856.2</v>
      </c>
      <c r="L502" s="21">
        <f>L503+L504+L505</f>
        <v>10700.9</v>
      </c>
      <c r="M502" s="183" t="s">
        <v>26</v>
      </c>
      <c r="N502" s="192" t="s">
        <v>249</v>
      </c>
    </row>
    <row r="503" spans="1:14" ht="70.5" customHeight="1">
      <c r="A503" s="255"/>
      <c r="B503" s="187"/>
      <c r="C503" s="187"/>
      <c r="D503" s="17" t="s">
        <v>27</v>
      </c>
      <c r="E503" s="172"/>
      <c r="F503" s="21">
        <v>110.7</v>
      </c>
      <c r="G503" s="21"/>
      <c r="H503" s="95"/>
      <c r="I503" s="81"/>
      <c r="J503" s="81"/>
      <c r="K503" s="81"/>
      <c r="L503" s="21"/>
      <c r="M503" s="183"/>
      <c r="N503" s="192"/>
    </row>
    <row r="504" spans="1:14" ht="46.5" customHeight="1">
      <c r="A504" s="255"/>
      <c r="B504" s="187"/>
      <c r="C504" s="187"/>
      <c r="D504" s="17" t="s">
        <v>28</v>
      </c>
      <c r="E504" s="172"/>
      <c r="F504" s="21">
        <v>10590.2</v>
      </c>
      <c r="G504" s="21">
        <f>H504+I504+J504+K504+L504</f>
        <v>53970.4</v>
      </c>
      <c r="H504" s="95">
        <v>10700.9</v>
      </c>
      <c r="I504" s="81">
        <v>10856.2</v>
      </c>
      <c r="J504" s="81">
        <v>10856.2</v>
      </c>
      <c r="K504" s="81">
        <v>10856.2</v>
      </c>
      <c r="L504" s="21">
        <v>10700.9</v>
      </c>
      <c r="M504" s="183"/>
      <c r="N504" s="192"/>
    </row>
    <row r="505" spans="1:14" ht="46.5" customHeight="1">
      <c r="A505" s="255"/>
      <c r="B505" s="187"/>
      <c r="C505" s="179"/>
      <c r="D505" s="17" t="s">
        <v>29</v>
      </c>
      <c r="E505" s="172"/>
      <c r="F505" s="21"/>
      <c r="G505" s="21"/>
      <c r="H505" s="95"/>
      <c r="I505" s="81"/>
      <c r="J505" s="81"/>
      <c r="K505" s="81"/>
      <c r="L505" s="21"/>
      <c r="M505" s="183"/>
      <c r="N505" s="192"/>
    </row>
    <row r="506" spans="1:14" ht="27" customHeight="1">
      <c r="A506" s="274" t="s">
        <v>214</v>
      </c>
      <c r="B506" s="258" t="s">
        <v>215</v>
      </c>
      <c r="C506" s="276" t="s">
        <v>208</v>
      </c>
      <c r="D506" s="20" t="s">
        <v>34</v>
      </c>
      <c r="E506" s="172" t="s">
        <v>55</v>
      </c>
      <c r="F506" s="21">
        <f>F508</f>
        <v>2860.3</v>
      </c>
      <c r="G506" s="21">
        <f>H506+I506+J506+K506+L506</f>
        <v>18645</v>
      </c>
      <c r="H506" s="95">
        <f>H507+H508+H509</f>
        <v>3953.3</v>
      </c>
      <c r="I506" s="81">
        <f>I507+I508+I509</f>
        <v>3566.4</v>
      </c>
      <c r="J506" s="81">
        <f>J507+J508+J509</f>
        <v>3566.4</v>
      </c>
      <c r="K506" s="81">
        <f>K507+K508+K509</f>
        <v>3566.4</v>
      </c>
      <c r="L506" s="21">
        <f>L507+L508+L509</f>
        <v>3992.5</v>
      </c>
      <c r="M506" s="183" t="s">
        <v>26</v>
      </c>
      <c r="N506" s="192" t="s">
        <v>225</v>
      </c>
    </row>
    <row r="507" spans="1:14" ht="73.5" customHeight="1">
      <c r="A507" s="274"/>
      <c r="B507" s="258"/>
      <c r="C507" s="277"/>
      <c r="D507" s="17" t="s">
        <v>27</v>
      </c>
      <c r="E507" s="172"/>
      <c r="F507" s="21"/>
      <c r="G507" s="21"/>
      <c r="H507" s="95"/>
      <c r="I507" s="81"/>
      <c r="J507" s="81"/>
      <c r="K507" s="81"/>
      <c r="L507" s="21"/>
      <c r="M507" s="183"/>
      <c r="N507" s="192"/>
    </row>
    <row r="508" spans="1:14" ht="51.75" customHeight="1">
      <c r="A508" s="274"/>
      <c r="B508" s="258"/>
      <c r="C508" s="277"/>
      <c r="D508" s="17" t="s">
        <v>28</v>
      </c>
      <c r="E508" s="172"/>
      <c r="F508" s="21">
        <v>2860.3</v>
      </c>
      <c r="G508" s="21">
        <f>H508+I508+J508+K508+L508</f>
        <v>18645</v>
      </c>
      <c r="H508" s="95">
        <v>3953.3</v>
      </c>
      <c r="I508" s="81">
        <v>3566.4</v>
      </c>
      <c r="J508" s="81">
        <v>3566.4</v>
      </c>
      <c r="K508" s="81">
        <v>3566.4</v>
      </c>
      <c r="L508" s="21">
        <v>3992.5</v>
      </c>
      <c r="M508" s="183"/>
      <c r="N508" s="192"/>
    </row>
    <row r="509" spans="1:14" ht="27" customHeight="1">
      <c r="A509" s="274"/>
      <c r="B509" s="258"/>
      <c r="C509" s="276"/>
      <c r="D509" s="17" t="s">
        <v>29</v>
      </c>
      <c r="E509" s="172"/>
      <c r="F509" s="21"/>
      <c r="G509" s="21"/>
      <c r="H509" s="95"/>
      <c r="I509" s="81"/>
      <c r="J509" s="81"/>
      <c r="K509" s="81"/>
      <c r="L509" s="21"/>
      <c r="M509" s="183"/>
      <c r="N509" s="192"/>
    </row>
    <row r="510" spans="1:14" ht="41.25" customHeight="1">
      <c r="A510" s="251" t="s">
        <v>102</v>
      </c>
      <c r="B510" s="250" t="s">
        <v>216</v>
      </c>
      <c r="C510" s="171" t="s">
        <v>315</v>
      </c>
      <c r="D510" s="20" t="s">
        <v>24</v>
      </c>
      <c r="E510" s="172" t="s">
        <v>55</v>
      </c>
      <c r="F510" s="63">
        <f>F511+F512</f>
        <v>13311.5</v>
      </c>
      <c r="G510" s="63">
        <f>H510+I510+J510+K510+L510</f>
        <v>56225.1</v>
      </c>
      <c r="H510" s="107">
        <f>H511+H512+H513</f>
        <v>13493.400000000001</v>
      </c>
      <c r="I510" s="80">
        <f>I511+I512+I513</f>
        <v>9770.6</v>
      </c>
      <c r="J510" s="80">
        <f>J511+J512+J513</f>
        <v>9770.6</v>
      </c>
      <c r="K510" s="80">
        <f>K511+K512+K513</f>
        <v>9770.6</v>
      </c>
      <c r="L510" s="63">
        <f>L511+L512+L513</f>
        <v>13419.9</v>
      </c>
      <c r="M510" s="183" t="s">
        <v>26</v>
      </c>
      <c r="N510" s="183" t="s">
        <v>217</v>
      </c>
    </row>
    <row r="511" spans="1:14" ht="75" customHeight="1">
      <c r="A511" s="251"/>
      <c r="B511" s="250"/>
      <c r="C511" s="171"/>
      <c r="D511" s="17" t="s">
        <v>27</v>
      </c>
      <c r="E511" s="172"/>
      <c r="F511" s="18">
        <f aca="true" t="shared" si="93" ref="F511:L511">F515</f>
        <v>0</v>
      </c>
      <c r="G511" s="18">
        <f t="shared" si="93"/>
        <v>0</v>
      </c>
      <c r="H511" s="94">
        <f t="shared" si="93"/>
        <v>0</v>
      </c>
      <c r="I511" s="76">
        <f t="shared" si="93"/>
        <v>0</v>
      </c>
      <c r="J511" s="76">
        <f aca="true" t="shared" si="94" ref="J511:K513">J515</f>
        <v>0</v>
      </c>
      <c r="K511" s="76">
        <f t="shared" si="94"/>
        <v>0</v>
      </c>
      <c r="L511" s="18">
        <f t="shared" si="93"/>
        <v>0</v>
      </c>
      <c r="M511" s="183"/>
      <c r="N511" s="183"/>
    </row>
    <row r="512" spans="1:14" ht="61.5" customHeight="1">
      <c r="A512" s="251"/>
      <c r="B512" s="250"/>
      <c r="C512" s="171"/>
      <c r="D512" s="17" t="s">
        <v>28</v>
      </c>
      <c r="E512" s="172"/>
      <c r="F512" s="18">
        <v>13311.5</v>
      </c>
      <c r="G512" s="18">
        <f>H512+I512+J512+K512+L512</f>
        <v>56225.1</v>
      </c>
      <c r="H512" s="94">
        <f>H516</f>
        <v>13493.400000000001</v>
      </c>
      <c r="I512" s="76">
        <f>I516</f>
        <v>9770.6</v>
      </c>
      <c r="J512" s="76">
        <f t="shared" si="94"/>
        <v>9770.6</v>
      </c>
      <c r="K512" s="76">
        <f t="shared" si="94"/>
        <v>9770.6</v>
      </c>
      <c r="L512" s="18">
        <f>L516</f>
        <v>13419.9</v>
      </c>
      <c r="M512" s="183"/>
      <c r="N512" s="183"/>
    </row>
    <row r="513" spans="1:14" ht="50.25" customHeight="1">
      <c r="A513" s="251"/>
      <c r="B513" s="250"/>
      <c r="C513" s="171"/>
      <c r="D513" s="17" t="s">
        <v>29</v>
      </c>
      <c r="E513" s="172"/>
      <c r="F513" s="18">
        <f aca="true" t="shared" si="95" ref="F513:L513">F517</f>
        <v>0</v>
      </c>
      <c r="G513" s="18">
        <f t="shared" si="95"/>
        <v>0</v>
      </c>
      <c r="H513" s="94">
        <f t="shared" si="95"/>
        <v>0</v>
      </c>
      <c r="I513" s="76">
        <f t="shared" si="95"/>
        <v>0</v>
      </c>
      <c r="J513" s="76">
        <f t="shared" si="94"/>
        <v>0</v>
      </c>
      <c r="K513" s="76">
        <f t="shared" si="94"/>
        <v>0</v>
      </c>
      <c r="L513" s="18">
        <f t="shared" si="95"/>
        <v>0</v>
      </c>
      <c r="M513" s="183"/>
      <c r="N513" s="183"/>
    </row>
    <row r="514" spans="1:14" ht="29.25" customHeight="1" hidden="1">
      <c r="A514" s="252" t="s">
        <v>57</v>
      </c>
      <c r="B514" s="171" t="s">
        <v>218</v>
      </c>
      <c r="C514" s="171" t="s">
        <v>105</v>
      </c>
      <c r="D514" s="20" t="s">
        <v>24</v>
      </c>
      <c r="E514" s="172" t="s">
        <v>55</v>
      </c>
      <c r="F514" s="63">
        <f>F515+F516+F517</f>
        <v>0</v>
      </c>
      <c r="G514" s="63">
        <f>H514+I514+J514+K514+L514</f>
        <v>56225.1</v>
      </c>
      <c r="H514" s="107">
        <f>H515+H516+H517</f>
        <v>13493.400000000001</v>
      </c>
      <c r="I514" s="80">
        <f>I515+I516+I517</f>
        <v>9770.6</v>
      </c>
      <c r="J514" s="80">
        <f>J515+J516+J517</f>
        <v>9770.6</v>
      </c>
      <c r="K514" s="80">
        <f>K515+K516+K517</f>
        <v>9770.6</v>
      </c>
      <c r="L514" s="63">
        <f>L515+L516+L517</f>
        <v>13419.9</v>
      </c>
      <c r="M514" s="183" t="s">
        <v>26</v>
      </c>
      <c r="N514" s="183" t="s">
        <v>217</v>
      </c>
    </row>
    <row r="515" spans="1:14" ht="90" customHeight="1" hidden="1">
      <c r="A515" s="252"/>
      <c r="B515" s="171"/>
      <c r="C515" s="171"/>
      <c r="D515" s="17" t="s">
        <v>27</v>
      </c>
      <c r="E515" s="172"/>
      <c r="F515" s="18"/>
      <c r="G515" s="18"/>
      <c r="H515" s="94"/>
      <c r="I515" s="76"/>
      <c r="J515" s="76"/>
      <c r="K515" s="76"/>
      <c r="L515" s="18"/>
      <c r="M515" s="183"/>
      <c r="N515" s="183"/>
    </row>
    <row r="516" spans="1:14" ht="64.5" customHeight="1" hidden="1">
      <c r="A516" s="252"/>
      <c r="B516" s="171"/>
      <c r="C516" s="171"/>
      <c r="D516" s="17" t="s">
        <v>28</v>
      </c>
      <c r="E516" s="172"/>
      <c r="F516" s="18">
        <f>F520+F524</f>
        <v>0</v>
      </c>
      <c r="G516" s="18">
        <f>H516+I516+J516+K516+L516</f>
        <v>56225.1</v>
      </c>
      <c r="H516" s="94">
        <f>H520+H524</f>
        <v>13493.400000000001</v>
      </c>
      <c r="I516" s="76">
        <f>I520+I524</f>
        <v>9770.6</v>
      </c>
      <c r="J516" s="76">
        <f>J520+J524</f>
        <v>9770.6</v>
      </c>
      <c r="K516" s="76">
        <f>K520+K524</f>
        <v>9770.6</v>
      </c>
      <c r="L516" s="18">
        <f>L520+L524</f>
        <v>13419.9</v>
      </c>
      <c r="M516" s="183"/>
      <c r="N516" s="183"/>
    </row>
    <row r="517" spans="1:14" ht="56.25" customHeight="1" hidden="1">
      <c r="A517" s="252"/>
      <c r="B517" s="171"/>
      <c r="C517" s="171"/>
      <c r="D517" s="17" t="s">
        <v>29</v>
      </c>
      <c r="E517" s="172"/>
      <c r="F517" s="18"/>
      <c r="G517" s="18"/>
      <c r="H517" s="94"/>
      <c r="I517" s="76"/>
      <c r="J517" s="76"/>
      <c r="K517" s="76"/>
      <c r="L517" s="18"/>
      <c r="M517" s="183"/>
      <c r="N517" s="183"/>
    </row>
    <row r="518" spans="1:14" ht="29.25" customHeight="1">
      <c r="A518" s="255" t="s">
        <v>57</v>
      </c>
      <c r="B518" s="179" t="s">
        <v>219</v>
      </c>
      <c r="C518" s="179" t="s">
        <v>220</v>
      </c>
      <c r="D518" s="20" t="s">
        <v>34</v>
      </c>
      <c r="E518" s="172" t="s">
        <v>55</v>
      </c>
      <c r="F518" s="21">
        <f>F520</f>
        <v>0</v>
      </c>
      <c r="G518" s="21">
        <f>H518+I518+J518+K518+L518</f>
        <v>52335</v>
      </c>
      <c r="H518" s="107">
        <f>H520</f>
        <v>12531.2</v>
      </c>
      <c r="I518" s="82">
        <f>I520</f>
        <v>9189.9</v>
      </c>
      <c r="J518" s="82">
        <f>J520</f>
        <v>9189.9</v>
      </c>
      <c r="K518" s="82">
        <f>K520</f>
        <v>9189.9</v>
      </c>
      <c r="L518" s="21">
        <f>L519+L520+L521</f>
        <v>12234.1</v>
      </c>
      <c r="M518" s="183" t="s">
        <v>26</v>
      </c>
      <c r="N518" s="192" t="s">
        <v>217</v>
      </c>
    </row>
    <row r="519" spans="1:14" ht="75.75" customHeight="1">
      <c r="A519" s="255"/>
      <c r="B519" s="179"/>
      <c r="C519" s="179"/>
      <c r="D519" s="17" t="s">
        <v>27</v>
      </c>
      <c r="E519" s="172"/>
      <c r="F519" s="21"/>
      <c r="G519" s="21"/>
      <c r="H519" s="95"/>
      <c r="I519" s="81"/>
      <c r="J519" s="81"/>
      <c r="K519" s="81"/>
      <c r="L519" s="21"/>
      <c r="M519" s="183"/>
      <c r="N519" s="192"/>
    </row>
    <row r="520" spans="1:14" ht="57" customHeight="1">
      <c r="A520" s="255"/>
      <c r="B520" s="179"/>
      <c r="C520" s="179"/>
      <c r="D520" s="17" t="s">
        <v>28</v>
      </c>
      <c r="E520" s="172"/>
      <c r="F520" s="21">
        <v>0</v>
      </c>
      <c r="G520" s="21">
        <f>H520+I520+J520+K520+L520</f>
        <v>52335</v>
      </c>
      <c r="H520" s="95">
        <v>12531.2</v>
      </c>
      <c r="I520" s="82">
        <v>9189.9</v>
      </c>
      <c r="J520" s="82">
        <v>9189.9</v>
      </c>
      <c r="K520" s="82">
        <v>9189.9</v>
      </c>
      <c r="L520" s="21">
        <v>12234.1</v>
      </c>
      <c r="M520" s="183"/>
      <c r="N520" s="192"/>
    </row>
    <row r="521" spans="1:14" ht="56.25" customHeight="1">
      <c r="A521" s="255"/>
      <c r="B521" s="179"/>
      <c r="C521" s="179"/>
      <c r="D521" s="17" t="s">
        <v>29</v>
      </c>
      <c r="E521" s="172"/>
      <c r="F521" s="21"/>
      <c r="G521" s="21"/>
      <c r="H521" s="95"/>
      <c r="I521" s="81"/>
      <c r="J521" s="81"/>
      <c r="K521" s="81"/>
      <c r="L521" s="21"/>
      <c r="M521" s="183"/>
      <c r="N521" s="192"/>
    </row>
    <row r="522" spans="1:14" ht="29.25" customHeight="1">
      <c r="A522" s="255" t="s">
        <v>67</v>
      </c>
      <c r="B522" s="179" t="s">
        <v>221</v>
      </c>
      <c r="C522" s="179" t="s">
        <v>310</v>
      </c>
      <c r="D522" s="20" t="s">
        <v>34</v>
      </c>
      <c r="E522" s="172" t="s">
        <v>55</v>
      </c>
      <c r="F522" s="21">
        <f>F524</f>
        <v>0</v>
      </c>
      <c r="G522" s="21">
        <f>H522+I522+J522+K522+L522</f>
        <v>3890.1000000000004</v>
      </c>
      <c r="H522" s="95">
        <f>H524</f>
        <v>962.2</v>
      </c>
      <c r="I522" s="81">
        <f>I524</f>
        <v>580.7</v>
      </c>
      <c r="J522" s="81">
        <f>J524</f>
        <v>580.7</v>
      </c>
      <c r="K522" s="81">
        <f>K524</f>
        <v>580.7</v>
      </c>
      <c r="L522" s="21">
        <f>L523+L524+L525</f>
        <v>1185.8</v>
      </c>
      <c r="M522" s="183" t="s">
        <v>26</v>
      </c>
      <c r="N522" s="192" t="s">
        <v>225</v>
      </c>
    </row>
    <row r="523" spans="1:14" ht="76.5" customHeight="1">
      <c r="A523" s="255"/>
      <c r="B523" s="179"/>
      <c r="C523" s="179"/>
      <c r="D523" s="17" t="s">
        <v>27</v>
      </c>
      <c r="E523" s="172"/>
      <c r="F523" s="21"/>
      <c r="G523" s="21"/>
      <c r="H523" s="95"/>
      <c r="I523" s="81"/>
      <c r="J523" s="81"/>
      <c r="K523" s="81"/>
      <c r="L523" s="21"/>
      <c r="M523" s="183"/>
      <c r="N523" s="192"/>
    </row>
    <row r="524" spans="1:14" ht="61.5" customHeight="1">
      <c r="A524" s="255"/>
      <c r="B524" s="179"/>
      <c r="C524" s="179"/>
      <c r="D524" s="17" t="s">
        <v>28</v>
      </c>
      <c r="E524" s="172"/>
      <c r="F524" s="21">
        <v>0</v>
      </c>
      <c r="G524" s="21">
        <f>H524+I524+J524+K524+L524</f>
        <v>3890.1000000000004</v>
      </c>
      <c r="H524" s="95">
        <v>962.2</v>
      </c>
      <c r="I524" s="81">
        <v>580.7</v>
      </c>
      <c r="J524" s="81">
        <v>580.7</v>
      </c>
      <c r="K524" s="81">
        <v>580.7</v>
      </c>
      <c r="L524" s="21">
        <v>1185.8</v>
      </c>
      <c r="M524" s="183"/>
      <c r="N524" s="192"/>
    </row>
    <row r="525" spans="1:14" ht="47.25" customHeight="1">
      <c r="A525" s="255"/>
      <c r="B525" s="179"/>
      <c r="C525" s="179"/>
      <c r="D525" s="17" t="s">
        <v>29</v>
      </c>
      <c r="E525" s="172"/>
      <c r="F525" s="21"/>
      <c r="G525" s="21"/>
      <c r="H525" s="95"/>
      <c r="I525" s="81"/>
      <c r="J525" s="81"/>
      <c r="K525" s="81"/>
      <c r="L525" s="21"/>
      <c r="M525" s="183"/>
      <c r="N525" s="192"/>
    </row>
    <row r="526" spans="1:14" ht="30" customHeight="1">
      <c r="A526" s="278" t="s">
        <v>119</v>
      </c>
      <c r="B526" s="194" t="s">
        <v>277</v>
      </c>
      <c r="C526" s="171" t="s">
        <v>212</v>
      </c>
      <c r="D526" s="20" t="s">
        <v>34</v>
      </c>
      <c r="E526" s="195"/>
      <c r="F526" s="63">
        <f>F528+F527</f>
        <v>7145.2</v>
      </c>
      <c r="G526" s="63">
        <f>G527+G528+G529</f>
        <v>44266.11</v>
      </c>
      <c r="H526" s="107">
        <f>H528</f>
        <v>7213.910000000001</v>
      </c>
      <c r="I526" s="80">
        <f>I528</f>
        <v>8235.8</v>
      </c>
      <c r="J526" s="80">
        <f>J528</f>
        <v>8235.8</v>
      </c>
      <c r="K526" s="80">
        <f>K528</f>
        <v>8235.8</v>
      </c>
      <c r="L526" s="63">
        <f>L527+L528+L529</f>
        <v>12344.8</v>
      </c>
      <c r="M526" s="183" t="s">
        <v>26</v>
      </c>
      <c r="N526" s="192" t="s">
        <v>222</v>
      </c>
    </row>
    <row r="527" spans="1:14" ht="72.75" customHeight="1">
      <c r="A527" s="278"/>
      <c r="B527" s="194"/>
      <c r="C527" s="171"/>
      <c r="D527" s="17" t="s">
        <v>27</v>
      </c>
      <c r="E527" s="195"/>
      <c r="F527" s="18">
        <f>F531</f>
        <v>65.9</v>
      </c>
      <c r="G527" s="18"/>
      <c r="H527" s="94"/>
      <c r="I527" s="76"/>
      <c r="J527" s="76"/>
      <c r="K527" s="76"/>
      <c r="L527" s="18"/>
      <c r="M527" s="183"/>
      <c r="N527" s="192"/>
    </row>
    <row r="528" spans="1:14" ht="47.25" customHeight="1">
      <c r="A528" s="278"/>
      <c r="B528" s="194"/>
      <c r="C528" s="171"/>
      <c r="D528" s="17" t="s">
        <v>28</v>
      </c>
      <c r="E528" s="195"/>
      <c r="F528" s="18">
        <f>F532+F536</f>
        <v>7079.3</v>
      </c>
      <c r="G528" s="18">
        <f aca="true" t="shared" si="96" ref="G528:L528">G532+G536</f>
        <v>44266.11</v>
      </c>
      <c r="H528" s="94">
        <f t="shared" si="96"/>
        <v>7213.910000000001</v>
      </c>
      <c r="I528" s="76">
        <f t="shared" si="96"/>
        <v>8235.8</v>
      </c>
      <c r="J528" s="76">
        <f>J532+J536</f>
        <v>8235.8</v>
      </c>
      <c r="K528" s="76">
        <f>K532+K536</f>
        <v>8235.8</v>
      </c>
      <c r="L528" s="18">
        <f t="shared" si="96"/>
        <v>12344.8</v>
      </c>
      <c r="M528" s="183"/>
      <c r="N528" s="192"/>
    </row>
    <row r="529" spans="1:14" ht="46.5" customHeight="1">
      <c r="A529" s="278"/>
      <c r="B529" s="194"/>
      <c r="C529" s="171"/>
      <c r="D529" s="17" t="s">
        <v>29</v>
      </c>
      <c r="E529" s="195"/>
      <c r="F529" s="18"/>
      <c r="G529" s="18"/>
      <c r="H529" s="94"/>
      <c r="I529" s="76"/>
      <c r="J529" s="76"/>
      <c r="K529" s="76"/>
      <c r="L529" s="18"/>
      <c r="M529" s="183"/>
      <c r="N529" s="192"/>
    </row>
    <row r="530" spans="1:14" ht="27" customHeight="1">
      <c r="A530" s="279" t="s">
        <v>122</v>
      </c>
      <c r="B530" s="179" t="s">
        <v>223</v>
      </c>
      <c r="C530" s="179" t="s">
        <v>224</v>
      </c>
      <c r="D530" s="20" t="s">
        <v>34</v>
      </c>
      <c r="E530" s="195"/>
      <c r="F530" s="18">
        <f>F531+F532</f>
        <v>6563.2</v>
      </c>
      <c r="G530" s="18">
        <f aca="true" t="shared" si="97" ref="G530:L530">G531+G532+G533</f>
        <v>36984.31</v>
      </c>
      <c r="H530" s="94">
        <f t="shared" si="97"/>
        <v>6709.81</v>
      </c>
      <c r="I530" s="76">
        <f t="shared" si="97"/>
        <v>7920.2</v>
      </c>
      <c r="J530" s="76">
        <f>J531+J532+J533</f>
        <v>7920.2</v>
      </c>
      <c r="K530" s="76">
        <f>K531+K532+K533</f>
        <v>7920.2</v>
      </c>
      <c r="L530" s="18">
        <f t="shared" si="97"/>
        <v>6513.9</v>
      </c>
      <c r="M530" s="183" t="s">
        <v>26</v>
      </c>
      <c r="N530" s="192" t="s">
        <v>249</v>
      </c>
    </row>
    <row r="531" spans="1:14" ht="72" customHeight="1">
      <c r="A531" s="279"/>
      <c r="B531" s="179"/>
      <c r="C531" s="179"/>
      <c r="D531" s="17" t="s">
        <v>27</v>
      </c>
      <c r="E531" s="195"/>
      <c r="F531" s="18">
        <v>65.9</v>
      </c>
      <c r="G531" s="18"/>
      <c r="H531" s="94"/>
      <c r="I531" s="76"/>
      <c r="J531" s="76"/>
      <c r="K531" s="76"/>
      <c r="L531" s="18"/>
      <c r="M531" s="183"/>
      <c r="N531" s="192"/>
    </row>
    <row r="532" spans="1:14" ht="53.25" customHeight="1">
      <c r="A532" s="279"/>
      <c r="B532" s="179"/>
      <c r="C532" s="179"/>
      <c r="D532" s="17" t="s">
        <v>28</v>
      </c>
      <c r="E532" s="195"/>
      <c r="F532" s="18">
        <v>6497.3</v>
      </c>
      <c r="G532" s="21">
        <f>H532+I532+J532+K532+L532</f>
        <v>36984.31</v>
      </c>
      <c r="H532" s="94">
        <v>6709.81</v>
      </c>
      <c r="I532" s="76">
        <v>7920.2</v>
      </c>
      <c r="J532" s="76">
        <v>7920.2</v>
      </c>
      <c r="K532" s="76">
        <v>7920.2</v>
      </c>
      <c r="L532" s="18">
        <f>6318+195.9</f>
        <v>6513.9</v>
      </c>
      <c r="M532" s="183"/>
      <c r="N532" s="192"/>
    </row>
    <row r="533" spans="1:14" ht="47.25" customHeight="1">
      <c r="A533" s="279"/>
      <c r="B533" s="179"/>
      <c r="C533" s="179"/>
      <c r="D533" s="17" t="s">
        <v>29</v>
      </c>
      <c r="E533" s="195"/>
      <c r="F533" s="18"/>
      <c r="G533" s="18"/>
      <c r="H533" s="94"/>
      <c r="I533" s="76"/>
      <c r="J533" s="76"/>
      <c r="K533" s="76"/>
      <c r="L533" s="18"/>
      <c r="M533" s="183"/>
      <c r="N533" s="183"/>
    </row>
    <row r="534" spans="1:14" ht="27" customHeight="1">
      <c r="A534" s="279" t="s">
        <v>126</v>
      </c>
      <c r="B534" s="179" t="s">
        <v>225</v>
      </c>
      <c r="C534" s="179" t="s">
        <v>226</v>
      </c>
      <c r="D534" s="20" t="s">
        <v>34</v>
      </c>
      <c r="E534" s="195"/>
      <c r="F534" s="18">
        <f>F536</f>
        <v>582</v>
      </c>
      <c r="G534" s="18">
        <f aca="true" t="shared" si="98" ref="G534:L534">G535+G536+G537</f>
        <v>7281.799999999999</v>
      </c>
      <c r="H534" s="94">
        <f t="shared" si="98"/>
        <v>504.1</v>
      </c>
      <c r="I534" s="76">
        <f t="shared" si="98"/>
        <v>315.6</v>
      </c>
      <c r="J534" s="76">
        <f>J535+J536+J537</f>
        <v>315.6</v>
      </c>
      <c r="K534" s="76">
        <f>K535+K536+K537</f>
        <v>315.6</v>
      </c>
      <c r="L534" s="18">
        <f t="shared" si="98"/>
        <v>5830.9</v>
      </c>
      <c r="M534" s="183" t="s">
        <v>26</v>
      </c>
      <c r="N534" s="192" t="s">
        <v>225</v>
      </c>
    </row>
    <row r="535" spans="1:14" ht="69.75" customHeight="1">
      <c r="A535" s="279"/>
      <c r="B535" s="179"/>
      <c r="C535" s="179"/>
      <c r="D535" s="17" t="s">
        <v>27</v>
      </c>
      <c r="E535" s="195"/>
      <c r="F535" s="18"/>
      <c r="G535" s="18"/>
      <c r="H535" s="94"/>
      <c r="I535" s="76"/>
      <c r="J535" s="76"/>
      <c r="K535" s="76"/>
      <c r="L535" s="23"/>
      <c r="M535" s="183"/>
      <c r="N535" s="192"/>
    </row>
    <row r="536" spans="1:14" ht="45" customHeight="1">
      <c r="A536" s="279"/>
      <c r="B536" s="179"/>
      <c r="C536" s="179"/>
      <c r="D536" s="17" t="s">
        <v>28</v>
      </c>
      <c r="E536" s="195"/>
      <c r="F536" s="18">
        <v>582</v>
      </c>
      <c r="G536" s="18">
        <f>H536+I536+J536+K536+L536</f>
        <v>7281.799999999999</v>
      </c>
      <c r="H536" s="95">
        <v>504.1</v>
      </c>
      <c r="I536" s="81">
        <v>315.6</v>
      </c>
      <c r="J536" s="81">
        <v>315.6</v>
      </c>
      <c r="K536" s="81">
        <v>315.6</v>
      </c>
      <c r="L536" s="64">
        <v>5830.9</v>
      </c>
      <c r="M536" s="183"/>
      <c r="N536" s="192"/>
    </row>
    <row r="537" spans="1:14" ht="45.75" customHeight="1">
      <c r="A537" s="279"/>
      <c r="B537" s="179"/>
      <c r="C537" s="179"/>
      <c r="D537" s="17" t="s">
        <v>29</v>
      </c>
      <c r="E537" s="195"/>
      <c r="F537" s="18"/>
      <c r="G537" s="18"/>
      <c r="H537" s="94"/>
      <c r="I537" s="76"/>
      <c r="J537" s="18"/>
      <c r="K537" s="21"/>
      <c r="L537" s="21"/>
      <c r="M537" s="183"/>
      <c r="N537" s="183"/>
    </row>
    <row r="538" spans="1:18" s="3" customFormat="1" ht="27.75" customHeight="1">
      <c r="A538" s="197" t="s">
        <v>227</v>
      </c>
      <c r="B538" s="197"/>
      <c r="C538" s="197"/>
      <c r="D538" s="28" t="s">
        <v>34</v>
      </c>
      <c r="E538" s="193"/>
      <c r="F538" s="22">
        <f>F539+F540+F541</f>
        <v>52284.9</v>
      </c>
      <c r="G538" s="22">
        <f aca="true" t="shared" si="99" ref="G538:L538">G539+G540+G541</f>
        <v>287704.11</v>
      </c>
      <c r="H538" s="96">
        <f t="shared" si="99"/>
        <v>58032.11000000001</v>
      </c>
      <c r="I538" s="118">
        <f t="shared" si="99"/>
        <v>57155.2</v>
      </c>
      <c r="J538" s="22">
        <f t="shared" si="99"/>
        <v>57155.2</v>
      </c>
      <c r="K538" s="22">
        <f t="shared" si="99"/>
        <v>57155.2</v>
      </c>
      <c r="L538" s="22">
        <f t="shared" si="99"/>
        <v>58206.399999999994</v>
      </c>
      <c r="M538" s="29"/>
      <c r="N538" s="29"/>
      <c r="R538" s="153">
        <v>59155.21</v>
      </c>
    </row>
    <row r="539" spans="1:18" s="3" customFormat="1" ht="70.5" customHeight="1">
      <c r="A539" s="197"/>
      <c r="B539" s="197"/>
      <c r="C539" s="197"/>
      <c r="D539" s="28" t="s">
        <v>27</v>
      </c>
      <c r="E539" s="193"/>
      <c r="F539" s="22">
        <f>F479+F495+F511+F527</f>
        <v>176.60000000000002</v>
      </c>
      <c r="G539" s="22">
        <f aca="true" t="shared" si="100" ref="G539:L539">G479+G495+G511+G527</f>
        <v>0</v>
      </c>
      <c r="H539" s="96">
        <f t="shared" si="100"/>
        <v>0</v>
      </c>
      <c r="I539" s="118">
        <f t="shared" si="100"/>
        <v>0</v>
      </c>
      <c r="J539" s="22">
        <f t="shared" si="100"/>
        <v>0</v>
      </c>
      <c r="K539" s="22">
        <f t="shared" si="100"/>
        <v>0</v>
      </c>
      <c r="L539" s="22">
        <f t="shared" si="100"/>
        <v>0</v>
      </c>
      <c r="M539" s="30"/>
      <c r="N539" s="198"/>
      <c r="R539" s="153">
        <v>0</v>
      </c>
    </row>
    <row r="540" spans="1:18" s="3" customFormat="1" ht="51" customHeight="1">
      <c r="A540" s="197"/>
      <c r="B540" s="197"/>
      <c r="C540" s="197"/>
      <c r="D540" s="28" t="s">
        <v>82</v>
      </c>
      <c r="E540" s="193"/>
      <c r="F540" s="22">
        <f>F480+F496+F512+F528</f>
        <v>52108.3</v>
      </c>
      <c r="G540" s="22">
        <f aca="true" t="shared" si="101" ref="G540:L540">G480+G496+G512+G528</f>
        <v>287704.11</v>
      </c>
      <c r="H540" s="96">
        <f t="shared" si="101"/>
        <v>58032.11000000001</v>
      </c>
      <c r="I540" s="118">
        <f t="shared" si="101"/>
        <v>57155.2</v>
      </c>
      <c r="J540" s="22">
        <f t="shared" si="101"/>
        <v>57155.2</v>
      </c>
      <c r="K540" s="22">
        <f t="shared" si="101"/>
        <v>57155.2</v>
      </c>
      <c r="L540" s="22">
        <f t="shared" si="101"/>
        <v>58206.399999999994</v>
      </c>
      <c r="M540" s="30"/>
      <c r="N540" s="198"/>
      <c r="R540" s="153">
        <v>59155.21</v>
      </c>
    </row>
    <row r="541" spans="1:18" s="3" customFormat="1" ht="49.5" customHeight="1">
      <c r="A541" s="197"/>
      <c r="B541" s="197"/>
      <c r="C541" s="197"/>
      <c r="D541" s="28" t="s">
        <v>86</v>
      </c>
      <c r="E541" s="193"/>
      <c r="F541" s="22">
        <f>F481+F497+F513</f>
        <v>0</v>
      </c>
      <c r="G541" s="22">
        <f aca="true" t="shared" si="102" ref="G541:L541">G481+G497+G513</f>
        <v>0</v>
      </c>
      <c r="H541" s="96">
        <f t="shared" si="102"/>
        <v>0</v>
      </c>
      <c r="I541" s="118">
        <f t="shared" si="102"/>
        <v>0</v>
      </c>
      <c r="J541" s="22">
        <f t="shared" si="102"/>
        <v>0</v>
      </c>
      <c r="K541" s="22">
        <f t="shared" si="102"/>
        <v>0</v>
      </c>
      <c r="L541" s="22">
        <f t="shared" si="102"/>
        <v>0</v>
      </c>
      <c r="M541" s="30"/>
      <c r="N541" s="198"/>
      <c r="R541" s="153">
        <v>0</v>
      </c>
    </row>
    <row r="542" spans="1:18" s="3" customFormat="1" ht="33" customHeight="1">
      <c r="A542" s="280" t="s">
        <v>228</v>
      </c>
      <c r="B542" s="280"/>
      <c r="C542" s="280"/>
      <c r="D542" s="28" t="s">
        <v>34</v>
      </c>
      <c r="E542" s="193"/>
      <c r="F542" s="22">
        <f aca="true" t="shared" si="103" ref="F542:L542">F543+F544+F546+F545</f>
        <v>1206160.9</v>
      </c>
      <c r="G542" s="22">
        <f t="shared" si="103"/>
        <v>6382917.02963</v>
      </c>
      <c r="H542" s="96">
        <f t="shared" si="103"/>
        <v>1444559.7096300002</v>
      </c>
      <c r="I542" s="118">
        <f t="shared" si="103"/>
        <v>1483530.14</v>
      </c>
      <c r="J542" s="22">
        <f t="shared" si="103"/>
        <v>1460590.1400000001</v>
      </c>
      <c r="K542" s="22">
        <f t="shared" si="103"/>
        <v>1460590.1400000001</v>
      </c>
      <c r="L542" s="22">
        <f t="shared" si="103"/>
        <v>536767.3</v>
      </c>
      <c r="M542" s="11"/>
      <c r="N542" s="11"/>
      <c r="R542" s="153">
        <v>1456682.4060000002</v>
      </c>
    </row>
    <row r="543" spans="1:18" s="3" customFormat="1" ht="69.75" customHeight="1">
      <c r="A543" s="280"/>
      <c r="B543" s="280"/>
      <c r="C543" s="280"/>
      <c r="D543" s="28" t="s">
        <v>27</v>
      </c>
      <c r="E543" s="193"/>
      <c r="F543" s="22">
        <f aca="true" t="shared" si="104" ref="F543:L543">F141+F365+F464+F539</f>
        <v>765437.7</v>
      </c>
      <c r="G543" s="22">
        <f t="shared" si="104"/>
        <v>3570499.4</v>
      </c>
      <c r="H543" s="96">
        <f t="shared" si="104"/>
        <v>885304.4</v>
      </c>
      <c r="I543" s="118">
        <f t="shared" si="104"/>
        <v>892409</v>
      </c>
      <c r="J543" s="22">
        <f t="shared" si="104"/>
        <v>896393</v>
      </c>
      <c r="K543" s="22">
        <f t="shared" si="104"/>
        <v>896393</v>
      </c>
      <c r="L543" s="22">
        <f t="shared" si="104"/>
        <v>0</v>
      </c>
      <c r="M543" s="30"/>
      <c r="N543" s="198"/>
      <c r="R543" s="153">
        <v>882022.4</v>
      </c>
    </row>
    <row r="544" spans="1:18" ht="51.75" customHeight="1">
      <c r="A544" s="280"/>
      <c r="B544" s="280"/>
      <c r="C544" s="280"/>
      <c r="D544" s="28" t="s">
        <v>82</v>
      </c>
      <c r="E544" s="193"/>
      <c r="F544" s="22">
        <f aca="true" t="shared" si="105" ref="F544:L544">F143+F367+F465+F540</f>
        <v>440723.2</v>
      </c>
      <c r="G544" s="22">
        <f t="shared" si="105"/>
        <v>2634194.32963</v>
      </c>
      <c r="H544" s="96">
        <f t="shared" si="105"/>
        <v>514399.50963</v>
      </c>
      <c r="I544" s="118">
        <f t="shared" si="105"/>
        <v>545675.84</v>
      </c>
      <c r="J544" s="22">
        <f t="shared" si="105"/>
        <v>518675.84</v>
      </c>
      <c r="K544" s="22">
        <f t="shared" si="105"/>
        <v>518675.84</v>
      </c>
      <c r="L544" s="22">
        <f t="shared" si="105"/>
        <v>536767.3</v>
      </c>
      <c r="M544" s="30"/>
      <c r="N544" s="198"/>
      <c r="R544" s="154">
        <v>529804.206</v>
      </c>
    </row>
    <row r="545" spans="1:18" ht="51.75" customHeight="1">
      <c r="A545" s="280"/>
      <c r="B545" s="280"/>
      <c r="C545" s="280"/>
      <c r="D545" s="28" t="s">
        <v>309</v>
      </c>
      <c r="E545" s="193"/>
      <c r="F545" s="22">
        <f>F142</f>
        <v>0</v>
      </c>
      <c r="G545" s="22">
        <f aca="true" t="shared" si="106" ref="G545:L545">G142</f>
        <v>178223.3</v>
      </c>
      <c r="H545" s="96">
        <f>H142+H366</f>
        <v>44855.8</v>
      </c>
      <c r="I545" s="118">
        <f t="shared" si="106"/>
        <v>45445.3</v>
      </c>
      <c r="J545" s="22">
        <f t="shared" si="106"/>
        <v>45521.3</v>
      </c>
      <c r="K545" s="22">
        <f t="shared" si="106"/>
        <v>45521.3</v>
      </c>
      <c r="L545" s="22">
        <f t="shared" si="106"/>
        <v>0</v>
      </c>
      <c r="M545" s="30"/>
      <c r="N545" s="198"/>
      <c r="R545" s="154">
        <v>44855.8</v>
      </c>
    </row>
    <row r="546" spans="1:18" ht="47.25" customHeight="1">
      <c r="A546" s="280"/>
      <c r="B546" s="280"/>
      <c r="C546" s="280"/>
      <c r="D546" s="28" t="s">
        <v>86</v>
      </c>
      <c r="E546" s="193"/>
      <c r="F546" s="22">
        <f aca="true" t="shared" si="107" ref="F546:L546">F485+F501+F517</f>
        <v>0</v>
      </c>
      <c r="G546" s="22">
        <f t="shared" si="107"/>
        <v>0</v>
      </c>
      <c r="H546" s="114">
        <f>H144+H368+H466+H541</f>
        <v>0</v>
      </c>
      <c r="I546" s="118">
        <f>I144+I368+I466+I541</f>
        <v>0</v>
      </c>
      <c r="J546" s="22">
        <f>J144+J368+J466+J541</f>
        <v>0</v>
      </c>
      <c r="K546" s="22">
        <f t="shared" si="107"/>
        <v>0</v>
      </c>
      <c r="L546" s="22">
        <f t="shared" si="107"/>
        <v>0</v>
      </c>
      <c r="M546" s="30"/>
      <c r="N546" s="198"/>
      <c r="R546" s="154">
        <v>0</v>
      </c>
    </row>
    <row r="547" ht="24" customHeight="1"/>
    <row r="549" ht="30" customHeight="1">
      <c r="N549" s="126">
        <f>H542-H32-H33-H233-H341-H439</f>
        <v>1334246.8096300003</v>
      </c>
    </row>
  </sheetData>
  <sheetProtection selectLockedCells="1" selectUnlockedCells="1"/>
  <mergeCells count="769">
    <mergeCell ref="M128:M131"/>
    <mergeCell ref="N128:N131"/>
    <mergeCell ref="A128:A131"/>
    <mergeCell ref="B128:B131"/>
    <mergeCell ref="C128:C131"/>
    <mergeCell ref="E128:E131"/>
    <mergeCell ref="M124:M127"/>
    <mergeCell ref="N124:N127"/>
    <mergeCell ref="A124:A127"/>
    <mergeCell ref="B124:B127"/>
    <mergeCell ref="C124:C127"/>
    <mergeCell ref="E124:E127"/>
    <mergeCell ref="M266:M270"/>
    <mergeCell ref="N266:N270"/>
    <mergeCell ref="A266:A270"/>
    <mergeCell ref="B266:B270"/>
    <mergeCell ref="C266:C270"/>
    <mergeCell ref="E266:E270"/>
    <mergeCell ref="M120:M123"/>
    <mergeCell ref="N120:N123"/>
    <mergeCell ref="A120:A123"/>
    <mergeCell ref="B120:B123"/>
    <mergeCell ref="C120:C123"/>
    <mergeCell ref="E120:E123"/>
    <mergeCell ref="M251:M255"/>
    <mergeCell ref="N251:N255"/>
    <mergeCell ref="A246:A250"/>
    <mergeCell ref="B246:B250"/>
    <mergeCell ref="A251:A255"/>
    <mergeCell ref="B251:B255"/>
    <mergeCell ref="C251:C255"/>
    <mergeCell ref="E251:E255"/>
    <mergeCell ref="C246:C250"/>
    <mergeCell ref="E246:E250"/>
    <mergeCell ref="M236:M240"/>
    <mergeCell ref="N236:N240"/>
    <mergeCell ref="N241:N245"/>
    <mergeCell ref="M246:M250"/>
    <mergeCell ref="N246:N250"/>
    <mergeCell ref="N356:N359"/>
    <mergeCell ref="M271:M275"/>
    <mergeCell ref="N271:N275"/>
    <mergeCell ref="M276:M280"/>
    <mergeCell ref="N276:N280"/>
    <mergeCell ref="N281:N285"/>
    <mergeCell ref="M286:M290"/>
    <mergeCell ref="N286:N290"/>
    <mergeCell ref="N291:N295"/>
    <mergeCell ref="M281:M285"/>
    <mergeCell ref="E198:E202"/>
    <mergeCell ref="M198:M202"/>
    <mergeCell ref="M207:M210"/>
    <mergeCell ref="N207:N210"/>
    <mergeCell ref="M219:M222"/>
    <mergeCell ref="E194:E197"/>
    <mergeCell ref="N198:N202"/>
    <mergeCell ref="M203:M206"/>
    <mergeCell ref="N203:N206"/>
    <mergeCell ref="M194:M197"/>
    <mergeCell ref="N194:N197"/>
    <mergeCell ref="A6:A7"/>
    <mergeCell ref="B6:B7"/>
    <mergeCell ref="A1:N1"/>
    <mergeCell ref="A2:N2"/>
    <mergeCell ref="B3:N3"/>
    <mergeCell ref="A4:A5"/>
    <mergeCell ref="B4:N4"/>
    <mergeCell ref="B5:N5"/>
    <mergeCell ref="E9:E13"/>
    <mergeCell ref="C6:C7"/>
    <mergeCell ref="D6:D7"/>
    <mergeCell ref="E6:E7"/>
    <mergeCell ref="M9:M13"/>
    <mergeCell ref="N6:N7"/>
    <mergeCell ref="G6:G7"/>
    <mergeCell ref="H6:L6"/>
    <mergeCell ref="M6:M7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C9:C13"/>
    <mergeCell ref="B18:B21"/>
    <mergeCell ref="C18:C21"/>
    <mergeCell ref="E18:E21"/>
    <mergeCell ref="M18:M21"/>
    <mergeCell ref="N18:N21"/>
    <mergeCell ref="M22:M25"/>
    <mergeCell ref="N22:N25"/>
    <mergeCell ref="M26:M29"/>
    <mergeCell ref="N26:N29"/>
    <mergeCell ref="A22:A25"/>
    <mergeCell ref="B22:B25"/>
    <mergeCell ref="A26:A29"/>
    <mergeCell ref="B26:B29"/>
    <mergeCell ref="C26:C29"/>
    <mergeCell ref="E26:E29"/>
    <mergeCell ref="C22:C25"/>
    <mergeCell ref="E22:E25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M52:M55"/>
    <mergeCell ref="N52:N55"/>
    <mergeCell ref="M56:M59"/>
    <mergeCell ref="N56:N59"/>
    <mergeCell ref="M64:M67"/>
    <mergeCell ref="N64:N67"/>
    <mergeCell ref="A60:A63"/>
    <mergeCell ref="B60:B63"/>
    <mergeCell ref="A64:A67"/>
    <mergeCell ref="B64:B67"/>
    <mergeCell ref="C64:C67"/>
    <mergeCell ref="E64:E67"/>
    <mergeCell ref="C60:C63"/>
    <mergeCell ref="E60:E6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M68:M71"/>
    <mergeCell ref="N68:N71"/>
    <mergeCell ref="M72:M75"/>
    <mergeCell ref="N72:N75"/>
    <mergeCell ref="M80:M83"/>
    <mergeCell ref="N80:N83"/>
    <mergeCell ref="A76:A79"/>
    <mergeCell ref="B76:B79"/>
    <mergeCell ref="A80:A83"/>
    <mergeCell ref="B80:B83"/>
    <mergeCell ref="C80:C83"/>
    <mergeCell ref="E80:E83"/>
    <mergeCell ref="C76:C79"/>
    <mergeCell ref="E76:E79"/>
    <mergeCell ref="A84:A87"/>
    <mergeCell ref="B84:B87"/>
    <mergeCell ref="C84:C87"/>
    <mergeCell ref="E84:E87"/>
    <mergeCell ref="M92:M95"/>
    <mergeCell ref="N92:N95"/>
    <mergeCell ref="A88:A91"/>
    <mergeCell ref="B88:B91"/>
    <mergeCell ref="C88:C91"/>
    <mergeCell ref="E88:E91"/>
    <mergeCell ref="M84:M87"/>
    <mergeCell ref="N84:N87"/>
    <mergeCell ref="M88:M91"/>
    <mergeCell ref="N88:N91"/>
    <mergeCell ref="M96:M99"/>
    <mergeCell ref="N96:N99"/>
    <mergeCell ref="A92:A95"/>
    <mergeCell ref="B92:B95"/>
    <mergeCell ref="A96:A99"/>
    <mergeCell ref="B96:B99"/>
    <mergeCell ref="C96:C99"/>
    <mergeCell ref="E96:E99"/>
    <mergeCell ref="C92:C95"/>
    <mergeCell ref="E92:E95"/>
    <mergeCell ref="M136:M139"/>
    <mergeCell ref="N136:N139"/>
    <mergeCell ref="A100:A103"/>
    <mergeCell ref="B100:B103"/>
    <mergeCell ref="C100:C103"/>
    <mergeCell ref="E100:E103"/>
    <mergeCell ref="M132:M135"/>
    <mergeCell ref="N132:N135"/>
    <mergeCell ref="A104:A107"/>
    <mergeCell ref="B104:B107"/>
    <mergeCell ref="C132:C135"/>
    <mergeCell ref="E132:E135"/>
    <mergeCell ref="M100:M103"/>
    <mergeCell ref="N100:N103"/>
    <mergeCell ref="M104:M107"/>
    <mergeCell ref="N104:N107"/>
    <mergeCell ref="C104:C107"/>
    <mergeCell ref="E104:E107"/>
    <mergeCell ref="M108:M111"/>
    <mergeCell ref="N108:N111"/>
    <mergeCell ref="N141:N144"/>
    <mergeCell ref="A147:N147"/>
    <mergeCell ref="A148:N148"/>
    <mergeCell ref="A151:N151"/>
    <mergeCell ref="A140:C144"/>
    <mergeCell ref="E140:E144"/>
    <mergeCell ref="A132:A135"/>
    <mergeCell ref="B132:B135"/>
    <mergeCell ref="A136:A139"/>
    <mergeCell ref="B136:B139"/>
    <mergeCell ref="H152:L152"/>
    <mergeCell ref="C136:C139"/>
    <mergeCell ref="E136:E139"/>
    <mergeCell ref="B152:B153"/>
    <mergeCell ref="C152:C153"/>
    <mergeCell ref="D152:D153"/>
    <mergeCell ref="N152:N153"/>
    <mergeCell ref="A155:A159"/>
    <mergeCell ref="B155:B159"/>
    <mergeCell ref="C155:C159"/>
    <mergeCell ref="E155:E159"/>
    <mergeCell ref="M155:M159"/>
    <mergeCell ref="N155:N159"/>
    <mergeCell ref="A152:A153"/>
    <mergeCell ref="G152:G153"/>
    <mergeCell ref="A160:A163"/>
    <mergeCell ref="B160:B163"/>
    <mergeCell ref="C160:C163"/>
    <mergeCell ref="E160:E163"/>
    <mergeCell ref="M168:M172"/>
    <mergeCell ref="E152:E153"/>
    <mergeCell ref="M152:M153"/>
    <mergeCell ref="N168:N172"/>
    <mergeCell ref="A164:A167"/>
    <mergeCell ref="B164:B167"/>
    <mergeCell ref="C164:C167"/>
    <mergeCell ref="E164:E167"/>
    <mergeCell ref="M160:M163"/>
    <mergeCell ref="N160:N163"/>
    <mergeCell ref="M164:M167"/>
    <mergeCell ref="N164:N167"/>
    <mergeCell ref="M173:M176"/>
    <mergeCell ref="N173:N176"/>
    <mergeCell ref="A168:A172"/>
    <mergeCell ref="B168:B172"/>
    <mergeCell ref="A173:A176"/>
    <mergeCell ref="B173:B176"/>
    <mergeCell ref="C173:C176"/>
    <mergeCell ref="E173:E176"/>
    <mergeCell ref="C168:C172"/>
    <mergeCell ref="E168:E172"/>
    <mergeCell ref="A177:A181"/>
    <mergeCell ref="B177:B181"/>
    <mergeCell ref="C177:C181"/>
    <mergeCell ref="E177:E181"/>
    <mergeCell ref="M186:M189"/>
    <mergeCell ref="N186:N189"/>
    <mergeCell ref="A182:A185"/>
    <mergeCell ref="B182:B185"/>
    <mergeCell ref="C182:C185"/>
    <mergeCell ref="E182:E185"/>
    <mergeCell ref="M177:M181"/>
    <mergeCell ref="N177:N181"/>
    <mergeCell ref="M182:M185"/>
    <mergeCell ref="N182:N185"/>
    <mergeCell ref="M190:M193"/>
    <mergeCell ref="N190:N193"/>
    <mergeCell ref="A186:A189"/>
    <mergeCell ref="B186:B189"/>
    <mergeCell ref="A190:A193"/>
    <mergeCell ref="B190:B193"/>
    <mergeCell ref="C190:C193"/>
    <mergeCell ref="E190:E193"/>
    <mergeCell ref="C186:C189"/>
    <mergeCell ref="E186:E189"/>
    <mergeCell ref="A194:A197"/>
    <mergeCell ref="B194:B197"/>
    <mergeCell ref="C194:C197"/>
    <mergeCell ref="A198:A202"/>
    <mergeCell ref="B198:B202"/>
    <mergeCell ref="C198:C202"/>
    <mergeCell ref="N211:N214"/>
    <mergeCell ref="C207:C210"/>
    <mergeCell ref="E207:E210"/>
    <mergeCell ref="A203:A206"/>
    <mergeCell ref="B203:B206"/>
    <mergeCell ref="C203:C206"/>
    <mergeCell ref="E203:E206"/>
    <mergeCell ref="A207:A210"/>
    <mergeCell ref="B207:B210"/>
    <mergeCell ref="N215:N218"/>
    <mergeCell ref="A215:A218"/>
    <mergeCell ref="B215:B218"/>
    <mergeCell ref="C215:C218"/>
    <mergeCell ref="E215:E218"/>
    <mergeCell ref="A211:A214"/>
    <mergeCell ref="B211:B214"/>
    <mergeCell ref="C211:C214"/>
    <mergeCell ref="E211:E214"/>
    <mergeCell ref="M211:M214"/>
    <mergeCell ref="A219:A222"/>
    <mergeCell ref="B219:B222"/>
    <mergeCell ref="A223:A227"/>
    <mergeCell ref="B223:B227"/>
    <mergeCell ref="C223:C227"/>
    <mergeCell ref="E223:E227"/>
    <mergeCell ref="C219:C222"/>
    <mergeCell ref="E219:E222"/>
    <mergeCell ref="A228:A231"/>
    <mergeCell ref="B228:B231"/>
    <mergeCell ref="C228:C231"/>
    <mergeCell ref="E228:E231"/>
    <mergeCell ref="H235:K235"/>
    <mergeCell ref="A236:A240"/>
    <mergeCell ref="B236:B240"/>
    <mergeCell ref="C236:C240"/>
    <mergeCell ref="A232:A235"/>
    <mergeCell ref="B232:B235"/>
    <mergeCell ref="C232:C235"/>
    <mergeCell ref="E232:E235"/>
    <mergeCell ref="E236:E240"/>
    <mergeCell ref="A271:A275"/>
    <mergeCell ref="B271:B275"/>
    <mergeCell ref="A276:A280"/>
    <mergeCell ref="B276:B280"/>
    <mergeCell ref="C276:C280"/>
    <mergeCell ref="E276:E280"/>
    <mergeCell ref="C271:C275"/>
    <mergeCell ref="E271:E275"/>
    <mergeCell ref="C291:C295"/>
    <mergeCell ref="E291:E295"/>
    <mergeCell ref="M291:M295"/>
    <mergeCell ref="C286:C290"/>
    <mergeCell ref="E286:E290"/>
    <mergeCell ref="C281:C285"/>
    <mergeCell ref="E281:E285"/>
    <mergeCell ref="A296:A300"/>
    <mergeCell ref="B296:B300"/>
    <mergeCell ref="A286:A290"/>
    <mergeCell ref="B286:B290"/>
    <mergeCell ref="A291:A295"/>
    <mergeCell ref="B291:B295"/>
    <mergeCell ref="A281:A285"/>
    <mergeCell ref="B281:B285"/>
    <mergeCell ref="C301:C305"/>
    <mergeCell ref="E301:E305"/>
    <mergeCell ref="M296:M300"/>
    <mergeCell ref="N296:N300"/>
    <mergeCell ref="C296:C300"/>
    <mergeCell ref="E296:E300"/>
    <mergeCell ref="A301:A305"/>
    <mergeCell ref="B301:B305"/>
    <mergeCell ref="E311:E315"/>
    <mergeCell ref="M301:M305"/>
    <mergeCell ref="N301:N305"/>
    <mergeCell ref="M306:M310"/>
    <mergeCell ref="N306:N310"/>
    <mergeCell ref="M311:M315"/>
    <mergeCell ref="N311:N315"/>
    <mergeCell ref="E306:E310"/>
    <mergeCell ref="E321:E325"/>
    <mergeCell ref="M316:M320"/>
    <mergeCell ref="N316:N320"/>
    <mergeCell ref="A311:A315"/>
    <mergeCell ref="B311:B315"/>
    <mergeCell ref="A316:A320"/>
    <mergeCell ref="B316:B320"/>
    <mergeCell ref="C316:C320"/>
    <mergeCell ref="E316:E320"/>
    <mergeCell ref="C311:C315"/>
    <mergeCell ref="N331:N335"/>
    <mergeCell ref="A326:A330"/>
    <mergeCell ref="B326:B330"/>
    <mergeCell ref="C326:C330"/>
    <mergeCell ref="E326:E330"/>
    <mergeCell ref="A331:A335"/>
    <mergeCell ref="B331:B335"/>
    <mergeCell ref="E336:E339"/>
    <mergeCell ref="C331:C335"/>
    <mergeCell ref="E331:E335"/>
    <mergeCell ref="M321:M325"/>
    <mergeCell ref="N321:N325"/>
    <mergeCell ref="M326:M330"/>
    <mergeCell ref="N326:N330"/>
    <mergeCell ref="M336:M339"/>
    <mergeCell ref="N336:N339"/>
    <mergeCell ref="M331:M335"/>
    <mergeCell ref="M340:M343"/>
    <mergeCell ref="N340:N343"/>
    <mergeCell ref="B344:B347"/>
    <mergeCell ref="E344:E347"/>
    <mergeCell ref="M344:M347"/>
    <mergeCell ref="N344:N347"/>
    <mergeCell ref="B340:B343"/>
    <mergeCell ref="C340:C343"/>
    <mergeCell ref="E340:E343"/>
    <mergeCell ref="C344:C347"/>
    <mergeCell ref="M348:M351"/>
    <mergeCell ref="N348:N351"/>
    <mergeCell ref="A364:C368"/>
    <mergeCell ref="E364:E368"/>
    <mergeCell ref="M364:M368"/>
    <mergeCell ref="N364:N368"/>
    <mergeCell ref="A348:A351"/>
    <mergeCell ref="B348:B351"/>
    <mergeCell ref="C348:C351"/>
    <mergeCell ref="E348:E351"/>
    <mergeCell ref="A371:A373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1:K373"/>
    <mergeCell ref="L371:N372"/>
    <mergeCell ref="L373:N373"/>
    <mergeCell ref="A374:N374"/>
    <mergeCell ref="A375:N375"/>
    <mergeCell ref="A376:A377"/>
    <mergeCell ref="B376:B377"/>
    <mergeCell ref="C376:C377"/>
    <mergeCell ref="D376:D377"/>
    <mergeCell ref="E376:E377"/>
    <mergeCell ref="G376:G377"/>
    <mergeCell ref="H376:L376"/>
    <mergeCell ref="M376:M377"/>
    <mergeCell ref="N376:N377"/>
    <mergeCell ref="A379:A382"/>
    <mergeCell ref="B379:B382"/>
    <mergeCell ref="C379:C382"/>
    <mergeCell ref="E379:E382"/>
    <mergeCell ref="M379:M382"/>
    <mergeCell ref="N379:N382"/>
    <mergeCell ref="A383:A386"/>
    <mergeCell ref="B383:B386"/>
    <mergeCell ref="C383:C386"/>
    <mergeCell ref="E383:E386"/>
    <mergeCell ref="A387:A390"/>
    <mergeCell ref="B387:B390"/>
    <mergeCell ref="C387:C390"/>
    <mergeCell ref="E387:E390"/>
    <mergeCell ref="E391:E394"/>
    <mergeCell ref="N383:N386"/>
    <mergeCell ref="M387:M390"/>
    <mergeCell ref="N387:N390"/>
    <mergeCell ref="M391:M394"/>
    <mergeCell ref="N391:N394"/>
    <mergeCell ref="C399:C402"/>
    <mergeCell ref="E399:E402"/>
    <mergeCell ref="N395:N398"/>
    <mergeCell ref="A391:A394"/>
    <mergeCell ref="B391:B394"/>
    <mergeCell ref="A395:A398"/>
    <mergeCell ref="B395:B398"/>
    <mergeCell ref="C395:C398"/>
    <mergeCell ref="E395:E398"/>
    <mergeCell ref="C391:C394"/>
    <mergeCell ref="A415:A418"/>
    <mergeCell ref="B415:B418"/>
    <mergeCell ref="N403:N406"/>
    <mergeCell ref="N407:N410"/>
    <mergeCell ref="A403:A406"/>
    <mergeCell ref="B403:B406"/>
    <mergeCell ref="C403:C406"/>
    <mergeCell ref="E403:E406"/>
    <mergeCell ref="A407:A410"/>
    <mergeCell ref="B407:B410"/>
    <mergeCell ref="C415:C418"/>
    <mergeCell ref="E415:E418"/>
    <mergeCell ref="N427:N430"/>
    <mergeCell ref="A419:A422"/>
    <mergeCell ref="B419:B422"/>
    <mergeCell ref="C419:C422"/>
    <mergeCell ref="E419:E422"/>
    <mergeCell ref="M423:M426"/>
    <mergeCell ref="N423:N426"/>
    <mergeCell ref="M419:M422"/>
    <mergeCell ref="N419:N422"/>
    <mergeCell ref="A423:A426"/>
    <mergeCell ref="N431:N434"/>
    <mergeCell ref="A427:A430"/>
    <mergeCell ref="B427:B430"/>
    <mergeCell ref="A431:A434"/>
    <mergeCell ref="B431:B434"/>
    <mergeCell ref="C431:C434"/>
    <mergeCell ref="E431:E434"/>
    <mergeCell ref="C427:C430"/>
    <mergeCell ref="E427:E430"/>
    <mergeCell ref="M427:M430"/>
    <mergeCell ref="A435:A438"/>
    <mergeCell ref="B435:B438"/>
    <mergeCell ref="C435:C438"/>
    <mergeCell ref="E435:E438"/>
    <mergeCell ref="M431:M434"/>
    <mergeCell ref="A443:A446"/>
    <mergeCell ref="B443:B446"/>
    <mergeCell ref="C443:C446"/>
    <mergeCell ref="E443:E446"/>
    <mergeCell ref="A439:A442"/>
    <mergeCell ref="B439:B442"/>
    <mergeCell ref="C439:C442"/>
    <mergeCell ref="E439:E442"/>
    <mergeCell ref="N435:N438"/>
    <mergeCell ref="M439:M442"/>
    <mergeCell ref="N439:N442"/>
    <mergeCell ref="M443:M446"/>
    <mergeCell ref="N443:N446"/>
    <mergeCell ref="M435:M438"/>
    <mergeCell ref="C451:C454"/>
    <mergeCell ref="E451:E454"/>
    <mergeCell ref="N451:N454"/>
    <mergeCell ref="M447:M450"/>
    <mergeCell ref="A447:A450"/>
    <mergeCell ref="B447:B450"/>
    <mergeCell ref="C447:C450"/>
    <mergeCell ref="E447:E450"/>
    <mergeCell ref="A463:C466"/>
    <mergeCell ref="E463:E466"/>
    <mergeCell ref="N464:N466"/>
    <mergeCell ref="A451:A454"/>
    <mergeCell ref="B451:B454"/>
    <mergeCell ref="M451:M454"/>
    <mergeCell ref="A455:A458"/>
    <mergeCell ref="B455:B458"/>
    <mergeCell ref="C455:C458"/>
    <mergeCell ref="E455:E458"/>
    <mergeCell ref="C475:C476"/>
    <mergeCell ref="D475:D476"/>
    <mergeCell ref="N475:N476"/>
    <mergeCell ref="A468:N468"/>
    <mergeCell ref="E475:E476"/>
    <mergeCell ref="G475:G476"/>
    <mergeCell ref="H475:L475"/>
    <mergeCell ref="F471:F473"/>
    <mergeCell ref="G471:G473"/>
    <mergeCell ref="H471:I473"/>
    <mergeCell ref="O468:Q468"/>
    <mergeCell ref="A471:A473"/>
    <mergeCell ref="B471:B473"/>
    <mergeCell ref="C471:C473"/>
    <mergeCell ref="D471:D473"/>
    <mergeCell ref="E471:E473"/>
    <mergeCell ref="E478:E481"/>
    <mergeCell ref="M478:M481"/>
    <mergeCell ref="N478:N481"/>
    <mergeCell ref="J471:N471"/>
    <mergeCell ref="J472:N472"/>
    <mergeCell ref="J473:N473"/>
    <mergeCell ref="A474:N474"/>
    <mergeCell ref="M475:M476"/>
    <mergeCell ref="A475:A476"/>
    <mergeCell ref="B475:B476"/>
    <mergeCell ref="A478:A481"/>
    <mergeCell ref="C478:C481"/>
    <mergeCell ref="A486:A489"/>
    <mergeCell ref="B486:B489"/>
    <mergeCell ref="C486:C489"/>
    <mergeCell ref="A482:A485"/>
    <mergeCell ref="B482:B485"/>
    <mergeCell ref="C482:C485"/>
    <mergeCell ref="B478:B481"/>
    <mergeCell ref="E486:E489"/>
    <mergeCell ref="A490:A493"/>
    <mergeCell ref="B490:B493"/>
    <mergeCell ref="M482:M485"/>
    <mergeCell ref="C490:C493"/>
    <mergeCell ref="E490:E493"/>
    <mergeCell ref="E482:E485"/>
    <mergeCell ref="N482:N485"/>
    <mergeCell ref="M486:M489"/>
    <mergeCell ref="N486:N489"/>
    <mergeCell ref="M494:M497"/>
    <mergeCell ref="N494:N497"/>
    <mergeCell ref="M490:M493"/>
    <mergeCell ref="N490:N493"/>
    <mergeCell ref="A494:A497"/>
    <mergeCell ref="B494:B497"/>
    <mergeCell ref="C494:C497"/>
    <mergeCell ref="E494:E497"/>
    <mergeCell ref="A498:A501"/>
    <mergeCell ref="B498:B501"/>
    <mergeCell ref="C498:C501"/>
    <mergeCell ref="E498:E501"/>
    <mergeCell ref="A502:A505"/>
    <mergeCell ref="B502:B505"/>
    <mergeCell ref="C502:C505"/>
    <mergeCell ref="E502:E505"/>
    <mergeCell ref="A506:A509"/>
    <mergeCell ref="B506:B509"/>
    <mergeCell ref="M498:M501"/>
    <mergeCell ref="N498:N501"/>
    <mergeCell ref="M502:M505"/>
    <mergeCell ref="N502:N505"/>
    <mergeCell ref="M510:M513"/>
    <mergeCell ref="N510:N513"/>
    <mergeCell ref="M506:M509"/>
    <mergeCell ref="N506:N509"/>
    <mergeCell ref="A510:A513"/>
    <mergeCell ref="B510:B513"/>
    <mergeCell ref="C510:C513"/>
    <mergeCell ref="E510:E513"/>
    <mergeCell ref="C506:C509"/>
    <mergeCell ref="E506:E509"/>
    <mergeCell ref="A514:A517"/>
    <mergeCell ref="B514:B517"/>
    <mergeCell ref="C514:C517"/>
    <mergeCell ref="E514:E517"/>
    <mergeCell ref="M522:M525"/>
    <mergeCell ref="N522:N525"/>
    <mergeCell ref="A518:A521"/>
    <mergeCell ref="B518:B521"/>
    <mergeCell ref="C518:C521"/>
    <mergeCell ref="E518:E521"/>
    <mergeCell ref="M514:M517"/>
    <mergeCell ref="N514:N517"/>
    <mergeCell ref="M518:M521"/>
    <mergeCell ref="N518:N521"/>
    <mergeCell ref="M526:M529"/>
    <mergeCell ref="N526:N529"/>
    <mergeCell ref="A522:A525"/>
    <mergeCell ref="B522:B525"/>
    <mergeCell ref="A526:A529"/>
    <mergeCell ref="B526:B529"/>
    <mergeCell ref="C526:C529"/>
    <mergeCell ref="E526:E529"/>
    <mergeCell ref="C522:C525"/>
    <mergeCell ref="E522:E525"/>
    <mergeCell ref="A542:C546"/>
    <mergeCell ref="E542:E546"/>
    <mergeCell ref="N543:N546"/>
    <mergeCell ref="M530:M533"/>
    <mergeCell ref="N530:N533"/>
    <mergeCell ref="A534:A537"/>
    <mergeCell ref="B534:B537"/>
    <mergeCell ref="C534:C537"/>
    <mergeCell ref="E534:E537"/>
    <mergeCell ref="M534:M537"/>
    <mergeCell ref="A538:C541"/>
    <mergeCell ref="E538:E541"/>
    <mergeCell ref="N539:N541"/>
    <mergeCell ref="N534:N537"/>
    <mergeCell ref="A530:A533"/>
    <mergeCell ref="B530:B533"/>
    <mergeCell ref="C530:C533"/>
    <mergeCell ref="E530:E533"/>
    <mergeCell ref="N30:N34"/>
    <mergeCell ref="A35:A38"/>
    <mergeCell ref="B35:B38"/>
    <mergeCell ref="C35:C38"/>
    <mergeCell ref="E35:E38"/>
    <mergeCell ref="M35:M38"/>
    <mergeCell ref="N35:N38"/>
    <mergeCell ref="A30:A34"/>
    <mergeCell ref="B30:B34"/>
    <mergeCell ref="C30:C34"/>
    <mergeCell ref="E39:E42"/>
    <mergeCell ref="M30:M34"/>
    <mergeCell ref="E30:E34"/>
    <mergeCell ref="E48:E51"/>
    <mergeCell ref="M39:M42"/>
    <mergeCell ref="B48:B51"/>
    <mergeCell ref="C48:C51"/>
    <mergeCell ref="M48:M51"/>
    <mergeCell ref="N39:N42"/>
    <mergeCell ref="A43:A47"/>
    <mergeCell ref="B43:B47"/>
    <mergeCell ref="C43:C47"/>
    <mergeCell ref="E43:E47"/>
    <mergeCell ref="M43:M47"/>
    <mergeCell ref="N43:N47"/>
    <mergeCell ref="A39:A42"/>
    <mergeCell ref="B39:B42"/>
    <mergeCell ref="C39:C42"/>
    <mergeCell ref="A340:A343"/>
    <mergeCell ref="A321:A325"/>
    <mergeCell ref="B321:B325"/>
    <mergeCell ref="C321:C325"/>
    <mergeCell ref="A306:A310"/>
    <mergeCell ref="C306:C310"/>
    <mergeCell ref="A336:A339"/>
    <mergeCell ref="B336:B339"/>
    <mergeCell ref="C336:C339"/>
    <mergeCell ref="N48:N51"/>
    <mergeCell ref="A360:A363"/>
    <mergeCell ref="B360:B363"/>
    <mergeCell ref="C360:C363"/>
    <mergeCell ref="E360:E363"/>
    <mergeCell ref="M360:M363"/>
    <mergeCell ref="N360:N363"/>
    <mergeCell ref="A352:A355"/>
    <mergeCell ref="A48:A51"/>
    <mergeCell ref="C352:C355"/>
    <mergeCell ref="A411:A414"/>
    <mergeCell ref="N455:N458"/>
    <mergeCell ref="A459:A462"/>
    <mergeCell ref="B459:B462"/>
    <mergeCell ref="C459:C462"/>
    <mergeCell ref="E459:E462"/>
    <mergeCell ref="M459:M462"/>
    <mergeCell ref="N459:N462"/>
    <mergeCell ref="M455:M458"/>
    <mergeCell ref="N447:N450"/>
    <mergeCell ref="A399:A402"/>
    <mergeCell ref="B399:B402"/>
    <mergeCell ref="N352:N355"/>
    <mergeCell ref="M415:M418"/>
    <mergeCell ref="N415:N418"/>
    <mergeCell ref="M411:M414"/>
    <mergeCell ref="N411:N414"/>
    <mergeCell ref="M407:M410"/>
    <mergeCell ref="M399:M402"/>
    <mergeCell ref="E352:E355"/>
    <mergeCell ref="N399:N402"/>
    <mergeCell ref="M403:M406"/>
    <mergeCell ref="M356:M359"/>
    <mergeCell ref="B423:B426"/>
    <mergeCell ref="C423:C426"/>
    <mergeCell ref="E423:E426"/>
    <mergeCell ref="B411:B414"/>
    <mergeCell ref="C356:C359"/>
    <mergeCell ref="C411:C414"/>
    <mergeCell ref="E411:E414"/>
    <mergeCell ref="M241:M245"/>
    <mergeCell ref="B306:B310"/>
    <mergeCell ref="B352:B355"/>
    <mergeCell ref="C407:C410"/>
    <mergeCell ref="E407:E410"/>
    <mergeCell ref="M395:M398"/>
    <mergeCell ref="M383:M386"/>
    <mergeCell ref="M352:M355"/>
    <mergeCell ref="B241:B245"/>
    <mergeCell ref="C241:C245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A116:A119"/>
    <mergeCell ref="B116:B119"/>
    <mergeCell ref="C116:C119"/>
    <mergeCell ref="E116:E119"/>
    <mergeCell ref="C256:C260"/>
    <mergeCell ref="E256:E260"/>
    <mergeCell ref="A256:A260"/>
    <mergeCell ref="B256:B260"/>
    <mergeCell ref="A241:A245"/>
    <mergeCell ref="E241:E245"/>
    <mergeCell ref="M112:M115"/>
    <mergeCell ref="N112:N115"/>
    <mergeCell ref="M116:M119"/>
    <mergeCell ref="N116:N119"/>
    <mergeCell ref="M228:M231"/>
    <mergeCell ref="N228:N231"/>
    <mergeCell ref="M223:M227"/>
    <mergeCell ref="N223:N227"/>
    <mergeCell ref="N219:N222"/>
    <mergeCell ref="M215:M218"/>
    <mergeCell ref="M232:M235"/>
    <mergeCell ref="N232:N235"/>
    <mergeCell ref="M256:M260"/>
    <mergeCell ref="N256:N260"/>
    <mergeCell ref="A261:A265"/>
    <mergeCell ref="B261:B265"/>
    <mergeCell ref="C261:C265"/>
    <mergeCell ref="E261:E265"/>
    <mergeCell ref="M261:M265"/>
    <mergeCell ref="N261:N265"/>
  </mergeCells>
  <printOptions/>
  <pageMargins left="0.1701388888888889" right="0.1701388888888889" top="0.1701388888888889" bottom="0.2" header="0.5118055555555555" footer="0.18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Шуленина Е. А.</dc:creator>
  <cp:keywords/>
  <dc:description/>
  <cp:lastModifiedBy>Шуленина Е. А.</cp:lastModifiedBy>
  <cp:lastPrinted>2016-01-13T12:59:22Z</cp:lastPrinted>
  <dcterms:created xsi:type="dcterms:W3CDTF">2016-01-22T09:24:35Z</dcterms:created>
  <dcterms:modified xsi:type="dcterms:W3CDTF">2016-02-10T09:22:50Z</dcterms:modified>
  <cp:category/>
  <cp:version/>
  <cp:contentType/>
  <cp:contentStatus/>
</cp:coreProperties>
</file>