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2"/>
  </bookViews>
  <sheets>
    <sheet name="ДОП" sheetId="1" r:id="rId1"/>
    <sheet name="школы" sheetId="2" r:id="rId2"/>
    <sheet name="сады" sheetId="3" r:id="rId3"/>
  </sheets>
  <definedNames>
    <definedName name="_xlnm.Print_Area" localSheetId="0">'ДОП'!$A$1:$AC$10</definedName>
    <definedName name="_xlnm.Print_Area" localSheetId="2">'сады'!$A$1:$AE$25</definedName>
    <definedName name="_xlnm.Print_Area" localSheetId="1">'школы'!$A$1:$AE$20</definedName>
  </definedNames>
  <calcPr fullCalcOnLoad="1"/>
</workbook>
</file>

<file path=xl/sharedStrings.xml><?xml version="1.0" encoding="utf-8"?>
<sst xmlns="http://schemas.openxmlformats.org/spreadsheetml/2006/main" count="153" uniqueCount="63">
  <si>
    <t>Наименование объектов социальной сферы</t>
  </si>
  <si>
    <t>№</t>
  </si>
  <si>
    <t>Наименование учреждения</t>
  </si>
  <si>
    <t xml:space="preserve">Электрич. отопление (да/нет) </t>
  </si>
  <si>
    <t>Площадь учреждений, м.кв.</t>
  </si>
  <si>
    <t>Количество чаов работы (день)</t>
  </si>
  <si>
    <t>Количество дней работы (год)</t>
  </si>
  <si>
    <t xml:space="preserve">Факт потребления электрической энергии , кВт/год </t>
  </si>
  <si>
    <t>Потребление элэнергии, отличающееся от средних расходов  более чем на 15%</t>
  </si>
  <si>
    <t>Средний расход электрической энергии за периоды функционирования учреждения</t>
  </si>
  <si>
    <t xml:space="preserve">базовая величина расхода электрической энергии </t>
  </si>
  <si>
    <t xml:space="preserve">величина расхода электрической энергии с учетом  снижения потребления электроэнергии </t>
  </si>
  <si>
    <t>расход электрической энергии для учреждений  одной группы</t>
  </si>
  <si>
    <t xml:space="preserve">норма потребления коммунальных услуг по электроэнергии в год </t>
  </si>
  <si>
    <t xml:space="preserve">Среднее значение </t>
  </si>
  <si>
    <t>нет</t>
  </si>
  <si>
    <t>величина снижения потребления электроэнергии за счёт внедрения мероприятий по энергосбережению</t>
  </si>
  <si>
    <t>примечание</t>
  </si>
  <si>
    <t>расчетная электрическая нагрузка потребителя (согласно показателям типового или индивидуального проекта здания, строения, сооружения (кВт)</t>
  </si>
  <si>
    <t>Площадь здания/учреждения, м.кв.</t>
  </si>
  <si>
    <t>Статистический метод</t>
  </si>
  <si>
    <t>МБДОУ №2</t>
  </si>
  <si>
    <t>МАДОУ №4</t>
  </si>
  <si>
    <t>МБДОУ №3</t>
  </si>
  <si>
    <t>МБДОУ №7</t>
  </si>
  <si>
    <t>МБДОУ №14</t>
  </si>
  <si>
    <t>МАДОУ №5</t>
  </si>
  <si>
    <t>МАДОУ №8</t>
  </si>
  <si>
    <t>МАДОУ №9</t>
  </si>
  <si>
    <t>МАДОУ №12</t>
  </si>
  <si>
    <t>МАДОУ №13</t>
  </si>
  <si>
    <t>МАДОУ №17</t>
  </si>
  <si>
    <t>МАДОУ №19</t>
  </si>
  <si>
    <t>МАДОУ №11</t>
  </si>
  <si>
    <t>Дошкольное образовательное учреждение</t>
  </si>
  <si>
    <t>Образовательное учреждение</t>
  </si>
  <si>
    <t>ДЮСШ</t>
  </si>
  <si>
    <t>ДДТ</t>
  </si>
  <si>
    <t>Дополн.образование</t>
  </si>
  <si>
    <t>Потребление электрической энергии, отличающееся от средних расходов  более чем на 15%</t>
  </si>
  <si>
    <t xml:space="preserve">Приложение </t>
  </si>
  <si>
    <t>к распоряжению Администрации</t>
  </si>
  <si>
    <t>городского округа Реутов</t>
  </si>
  <si>
    <t>Нормы потребления электрической энергии муниципальными образовательными учреждениями городского округа Реутов</t>
  </si>
  <si>
    <t>* МБДОУ - муниципальное бюджетное дошкольное образовательное учреждение</t>
  </si>
  <si>
    <t xml:space="preserve">   МАДОУ - муниципальное автономное дошкольное образовательное учреждение</t>
  </si>
  <si>
    <t>* МБОУ СОШ - муниципальное бюджетное общеобразовательное учреждение "Средняя общеобразовательная школа"</t>
  </si>
  <si>
    <t>МБОУ "СОШ №1"</t>
  </si>
  <si>
    <t>МБОУ "СОШ №2"</t>
  </si>
  <si>
    <t>МБОУ "СОШ №3"</t>
  </si>
  <si>
    <t>МБОУ "СОШ №4"</t>
  </si>
  <si>
    <t>МБОУ "СОШ №5"</t>
  </si>
  <si>
    <t>МБОУ "СОШ №6"</t>
  </si>
  <si>
    <t>МБОУ "СОШ №7"</t>
  </si>
  <si>
    <t>МБОУ "СОШ №10"</t>
  </si>
  <si>
    <t>МБОУ "Лицей"</t>
  </si>
  <si>
    <t>МАОУ "Гимназия"</t>
  </si>
  <si>
    <t>МБОУ "Лучик"</t>
  </si>
  <si>
    <t xml:space="preserve">* МАОУ СОШ - муниципальное автономное общеобразовательное учреждение </t>
  </si>
  <si>
    <t>*ДЮСШ - муниципальное бюджетное учреждение дополнительного образования "Детско-юношеская спортивная школаая школа"</t>
  </si>
  <si>
    <t>* ДДТ - муниципальное бюджетное учреждение дополнительного образования "Дом детского творчества"</t>
  </si>
  <si>
    <t>Количество часов работы (год)</t>
  </si>
  <si>
    <r>
      <t xml:space="preserve">от </t>
    </r>
    <r>
      <rPr>
        <i/>
        <u val="single"/>
        <sz val="12"/>
        <color indexed="8"/>
        <rFont val="Times New Roman"/>
        <family val="1"/>
      </rPr>
      <t xml:space="preserve">  28.10.2016  </t>
    </r>
    <r>
      <rPr>
        <sz val="12"/>
        <color indexed="8"/>
        <rFont val="Times New Roman"/>
        <family val="1"/>
      </rPr>
      <t xml:space="preserve">№  </t>
    </r>
    <r>
      <rPr>
        <i/>
        <u val="single"/>
        <sz val="12"/>
        <color indexed="8"/>
        <rFont val="Times New Roman"/>
        <family val="1"/>
      </rPr>
      <t>341 - РА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</si>
</sst>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i/>
      <u val="single"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wrapText="1"/>
    </xf>
    <xf numFmtId="2" fontId="48" fillId="0" borderId="0" xfId="0" applyNumberFormat="1" applyFont="1" applyAlignment="1">
      <alignment horizontal="right" vertical="center" wrapText="1"/>
    </xf>
    <xf numFmtId="2" fontId="48" fillId="0" borderId="0" xfId="0" applyNumberFormat="1" applyFont="1" applyFill="1" applyAlignment="1">
      <alignment wrapText="1"/>
    </xf>
    <xf numFmtId="172" fontId="0" fillId="0" borderId="0" xfId="0" applyNumberFormat="1" applyAlignment="1">
      <alignment/>
    </xf>
    <xf numFmtId="172" fontId="48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2" fontId="4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1" fontId="47" fillId="0" borderId="15" xfId="0" applyNumberFormat="1" applyFont="1" applyFill="1" applyBorder="1" applyAlignment="1">
      <alignment horizontal="center" vertical="center" wrapText="1"/>
    </xf>
    <xf numFmtId="2" fontId="47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vertical="center" wrapText="1"/>
    </xf>
    <xf numFmtId="172" fontId="5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2" fontId="4" fillId="0" borderId="15" xfId="0" applyNumberFormat="1" applyFont="1" applyFill="1" applyBorder="1" applyAlignment="1">
      <alignment vertical="center"/>
    </xf>
    <xf numFmtId="2" fontId="47" fillId="0" borderId="15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72" fontId="48" fillId="0" borderId="0" xfId="0" applyNumberFormat="1" applyFont="1" applyBorder="1" applyAlignment="1">
      <alignment wrapText="1"/>
    </xf>
    <xf numFmtId="172" fontId="0" fillId="0" borderId="0" xfId="0" applyNumberFormat="1" applyBorder="1" applyAlignment="1">
      <alignment/>
    </xf>
    <xf numFmtId="2" fontId="47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49" fillId="0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/>
    </xf>
    <xf numFmtId="172" fontId="50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" fontId="47" fillId="0" borderId="15" xfId="0" applyNumberFormat="1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7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46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" fillId="0" borderId="15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9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72" fontId="2" fillId="0" borderId="42" xfId="0" applyNumberFormat="1" applyFont="1" applyFill="1" applyBorder="1" applyAlignment="1">
      <alignment horizontal="center" vertical="center" wrapText="1"/>
    </xf>
    <xf numFmtId="172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2" fontId="46" fillId="0" borderId="46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wrapText="1"/>
    </xf>
    <xf numFmtId="0" fontId="51" fillId="0" borderId="30" xfId="0" applyFont="1" applyFill="1" applyBorder="1" applyAlignment="1">
      <alignment horizontal="center" wrapText="1"/>
    </xf>
    <xf numFmtId="0" fontId="51" fillId="0" borderId="31" xfId="0" applyFont="1" applyFill="1" applyBorder="1" applyAlignment="1">
      <alignment horizont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2" fontId="46" fillId="0" borderId="32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7" xfId="0" applyFont="1" applyBorder="1" applyAlignment="1">
      <alignment/>
    </xf>
    <xf numFmtId="2" fontId="4" fillId="0" borderId="36" xfId="0" applyNumberFormat="1" applyFont="1" applyFill="1" applyBorder="1" applyAlignment="1">
      <alignment horizontal="center" vertical="center" wrapText="1"/>
    </xf>
    <xf numFmtId="2" fontId="50" fillId="0" borderId="37" xfId="0" applyNumberFormat="1" applyFont="1" applyBorder="1" applyAlignment="1">
      <alignment wrapText="1"/>
    </xf>
    <xf numFmtId="2" fontId="50" fillId="0" borderId="53" xfId="0" applyNumberFormat="1" applyFont="1" applyBorder="1" applyAlignment="1">
      <alignment wrapText="1"/>
    </xf>
    <xf numFmtId="2" fontId="49" fillId="0" borderId="46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50" fillId="0" borderId="54" xfId="0" applyFont="1" applyBorder="1" applyAlignment="1">
      <alignment wrapText="1"/>
    </xf>
    <xf numFmtId="0" fontId="2" fillId="0" borderId="55" xfId="0" applyFont="1" applyFill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top" wrapText="1"/>
    </xf>
    <xf numFmtId="0" fontId="46" fillId="0" borderId="26" xfId="0" applyFont="1" applyFill="1" applyBorder="1" applyAlignment="1">
      <alignment horizontal="center" vertical="top" wrapText="1"/>
    </xf>
    <xf numFmtId="0" fontId="46" fillId="0" borderId="58" xfId="0" applyFont="1" applyFill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50" fillId="0" borderId="0" xfId="0" applyFont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172" fontId="2" fillId="0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view="pageBreakPreview" zoomScale="85" zoomScaleNormal="110" zoomScaleSheetLayoutView="85" zoomScalePageLayoutView="0" workbookViewId="0" topLeftCell="A1">
      <selection activeCell="L4" sqref="L4:L6"/>
    </sheetView>
  </sheetViews>
  <sheetFormatPr defaultColWidth="9.140625" defaultRowHeight="15"/>
  <cols>
    <col min="1" max="1" width="9.421875" style="0" customWidth="1"/>
    <col min="2" max="2" width="5.8515625" style="12" customWidth="1"/>
    <col min="3" max="3" width="14.421875" style="0" customWidth="1"/>
    <col min="4" max="4" width="7.421875" style="0" customWidth="1"/>
    <col min="5" max="5" width="9.421875" style="0" bestFit="1" customWidth="1"/>
    <col min="6" max="7" width="7.28125" style="0" customWidth="1"/>
    <col min="8" max="8" width="7.140625" style="0" customWidth="1"/>
    <col min="9" max="9" width="8.7109375" style="0" customWidth="1"/>
    <col min="10" max="10" width="8.00390625" style="0" customWidth="1"/>
    <col min="11" max="11" width="8.7109375" style="0" customWidth="1"/>
    <col min="12" max="12" width="10.28125" style="0" customWidth="1"/>
    <col min="13" max="13" width="8.140625" style="0" customWidth="1"/>
    <col min="14" max="14" width="11.28125" style="0" bestFit="1" customWidth="1"/>
    <col min="15" max="16" width="11.8515625" style="0" bestFit="1" customWidth="1"/>
    <col min="17" max="17" width="11.7109375" style="0" customWidth="1"/>
    <col min="18" max="18" width="8.421875" style="0" customWidth="1"/>
    <col min="19" max="19" width="7.7109375" style="0" customWidth="1"/>
    <col min="20" max="24" width="9.28125" style="0" bestFit="1" customWidth="1"/>
    <col min="25" max="25" width="11.421875" style="0" customWidth="1"/>
    <col min="26" max="26" width="9.140625" style="0" customWidth="1"/>
    <col min="27" max="27" width="13.00390625" style="0" customWidth="1"/>
    <col min="28" max="28" width="11.421875" style="0" customWidth="1"/>
    <col min="29" max="29" width="20.8515625" style="3" customWidth="1"/>
  </cols>
  <sheetData>
    <row r="1" spans="1:13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ht="15.75" thickBot="1"/>
    <row r="4" spans="1:221" s="2" customFormat="1" ht="66" customHeight="1">
      <c r="A4" s="50" t="s">
        <v>0</v>
      </c>
      <c r="B4" s="60" t="s">
        <v>1</v>
      </c>
      <c r="C4" s="50" t="s">
        <v>2</v>
      </c>
      <c r="D4" s="50" t="s">
        <v>3</v>
      </c>
      <c r="E4" s="50" t="s">
        <v>19</v>
      </c>
      <c r="F4" s="50" t="s">
        <v>5</v>
      </c>
      <c r="G4" s="50"/>
      <c r="H4" s="50"/>
      <c r="I4" s="50" t="s">
        <v>6</v>
      </c>
      <c r="J4" s="50"/>
      <c r="K4" s="50"/>
      <c r="L4" s="50" t="s">
        <v>61</v>
      </c>
      <c r="M4" s="61" t="s">
        <v>18</v>
      </c>
      <c r="N4" s="50" t="s">
        <v>7</v>
      </c>
      <c r="O4" s="50"/>
      <c r="P4" s="50"/>
      <c r="Q4" s="50"/>
      <c r="R4" s="55" t="s">
        <v>39</v>
      </c>
      <c r="S4" s="56"/>
      <c r="T4" s="57"/>
      <c r="U4" s="55" t="s">
        <v>9</v>
      </c>
      <c r="V4" s="56"/>
      <c r="W4" s="56"/>
      <c r="X4" s="57"/>
      <c r="Y4" s="63" t="s">
        <v>10</v>
      </c>
      <c r="Z4" s="63" t="s">
        <v>16</v>
      </c>
      <c r="AA4" s="58" t="s">
        <v>11</v>
      </c>
      <c r="AB4" s="51" t="s">
        <v>13</v>
      </c>
      <c r="AC4" s="52" t="s">
        <v>17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</row>
    <row r="5" spans="1:221" s="2" customFormat="1" ht="12.75" customHeight="1">
      <c r="A5" s="50"/>
      <c r="B5" s="60"/>
      <c r="C5" s="50"/>
      <c r="D5" s="50"/>
      <c r="E5" s="50"/>
      <c r="F5" s="50">
        <v>2013</v>
      </c>
      <c r="G5" s="50">
        <v>2014</v>
      </c>
      <c r="H5" s="50">
        <v>2015</v>
      </c>
      <c r="I5" s="50">
        <v>2013</v>
      </c>
      <c r="J5" s="50">
        <v>2014</v>
      </c>
      <c r="K5" s="50">
        <v>2015</v>
      </c>
      <c r="L5" s="50"/>
      <c r="M5" s="61"/>
      <c r="N5" s="50">
        <v>2013</v>
      </c>
      <c r="O5" s="50">
        <v>2014</v>
      </c>
      <c r="P5" s="50">
        <v>2015</v>
      </c>
      <c r="Q5" s="50" t="s">
        <v>14</v>
      </c>
      <c r="R5" s="50">
        <v>2013</v>
      </c>
      <c r="S5" s="50">
        <v>2014</v>
      </c>
      <c r="T5" s="50">
        <v>2015</v>
      </c>
      <c r="U5" s="50">
        <v>2013</v>
      </c>
      <c r="V5" s="50">
        <v>2014</v>
      </c>
      <c r="W5" s="50">
        <v>2015</v>
      </c>
      <c r="X5" s="50" t="s">
        <v>14</v>
      </c>
      <c r="Y5" s="63"/>
      <c r="Z5" s="63"/>
      <c r="AA5" s="58"/>
      <c r="AB5" s="51"/>
      <c r="AC5" s="5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s="2" customFormat="1" ht="195" customHeight="1" thickBot="1">
      <c r="A6" s="50"/>
      <c r="B6" s="60"/>
      <c r="C6" s="50"/>
      <c r="D6" s="50"/>
      <c r="E6" s="50"/>
      <c r="F6" s="50"/>
      <c r="G6" s="50"/>
      <c r="H6" s="50"/>
      <c r="I6" s="50"/>
      <c r="J6" s="50"/>
      <c r="K6" s="50"/>
      <c r="L6" s="50"/>
      <c r="M6" s="62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63"/>
      <c r="Z6" s="63"/>
      <c r="AA6" s="58"/>
      <c r="AB6" s="51"/>
      <c r="AC6" s="5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225" s="2" customFormat="1" ht="57" customHeight="1">
      <c r="A7" s="48" t="s">
        <v>38</v>
      </c>
      <c r="B7" s="18">
        <v>1</v>
      </c>
      <c r="C7" s="19" t="s">
        <v>36</v>
      </c>
      <c r="D7" s="20" t="s">
        <v>15</v>
      </c>
      <c r="E7" s="21">
        <v>1820.7</v>
      </c>
      <c r="F7" s="20">
        <v>10</v>
      </c>
      <c r="G7" s="20">
        <v>10</v>
      </c>
      <c r="H7" s="20">
        <v>10</v>
      </c>
      <c r="I7" s="33">
        <v>298</v>
      </c>
      <c r="J7" s="33">
        <v>297</v>
      </c>
      <c r="K7" s="33">
        <v>299</v>
      </c>
      <c r="L7" s="20">
        <f>F7*I7+G7*J7+H7*K7</f>
        <v>8940</v>
      </c>
      <c r="M7" s="20"/>
      <c r="N7" s="20">
        <v>27116</v>
      </c>
      <c r="O7" s="20">
        <v>27255</v>
      </c>
      <c r="P7" s="20">
        <v>28412</v>
      </c>
      <c r="Q7" s="19">
        <f>AVERAGE(N7:P7)</f>
        <v>27594.333333333332</v>
      </c>
      <c r="R7" s="22">
        <f>100-N7*100/Q7</f>
        <v>1.7334476885350796</v>
      </c>
      <c r="S7" s="22">
        <f>100-O7*100/Q7</f>
        <v>1.229721077999102</v>
      </c>
      <c r="T7" s="22">
        <f>100-P7*100/Q7</f>
        <v>-2.9631687665341957</v>
      </c>
      <c r="U7" s="22">
        <f aca="true" t="shared" si="0" ref="U7:W8">N7/(F7*I7)</f>
        <v>9.099328859060403</v>
      </c>
      <c r="V7" s="22">
        <f t="shared" si="0"/>
        <v>9.176767676767676</v>
      </c>
      <c r="W7" s="22">
        <f t="shared" si="0"/>
        <v>9.502341137123747</v>
      </c>
      <c r="X7" s="22">
        <f>AVERAGE(U7:W7)</f>
        <v>9.259479224317277</v>
      </c>
      <c r="Y7" s="22">
        <f>X7*L7/3</f>
        <v>27593.248088465483</v>
      </c>
      <c r="Z7" s="22">
        <f>Y7*3%</f>
        <v>827.7974426539645</v>
      </c>
      <c r="AA7" s="22">
        <f>Y7-Z7</f>
        <v>26765.450645811517</v>
      </c>
      <c r="AB7" s="34">
        <f>AA7/E7</f>
        <v>14.700637472297203</v>
      </c>
      <c r="AC7" s="32" t="s">
        <v>20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5" s="2" customFormat="1" ht="57" customHeight="1">
      <c r="A8" s="49"/>
      <c r="B8" s="18">
        <v>2</v>
      </c>
      <c r="C8" s="19" t="s">
        <v>37</v>
      </c>
      <c r="D8" s="19" t="s">
        <v>15</v>
      </c>
      <c r="E8" s="25">
        <v>673</v>
      </c>
      <c r="F8" s="20">
        <v>10</v>
      </c>
      <c r="G8" s="20">
        <v>10</v>
      </c>
      <c r="H8" s="20">
        <v>10</v>
      </c>
      <c r="I8" s="33">
        <v>298</v>
      </c>
      <c r="J8" s="33">
        <v>297</v>
      </c>
      <c r="K8" s="33">
        <v>299</v>
      </c>
      <c r="L8" s="20">
        <f>F8*I8+G8*J8+H8*K8</f>
        <v>8940</v>
      </c>
      <c r="M8" s="20"/>
      <c r="N8" s="19">
        <v>13527</v>
      </c>
      <c r="O8" s="19">
        <v>13823</v>
      </c>
      <c r="P8" s="19">
        <v>13998</v>
      </c>
      <c r="Q8" s="19">
        <f>AVERAGE(N8:P8)</f>
        <v>13782.666666666666</v>
      </c>
      <c r="R8" s="22">
        <f>100-N8*100/Q8</f>
        <v>1.8549869401180246</v>
      </c>
      <c r="S8" s="22">
        <f>100-O8*100/Q8</f>
        <v>-0.29263809615943615</v>
      </c>
      <c r="T8" s="22">
        <f>100-P8*100/Q8</f>
        <v>-1.5623488439586026</v>
      </c>
      <c r="U8" s="22">
        <f t="shared" si="0"/>
        <v>4.539261744966443</v>
      </c>
      <c r="V8" s="22">
        <f t="shared" si="0"/>
        <v>4.654208754208754</v>
      </c>
      <c r="W8" s="22">
        <f t="shared" si="0"/>
        <v>4.681605351170568</v>
      </c>
      <c r="X8" s="22">
        <f>(U8+W8)/2</f>
        <v>4.610433548068506</v>
      </c>
      <c r="Y8" s="22">
        <f>X8*L8/3</f>
        <v>13739.091973244147</v>
      </c>
      <c r="Z8" s="22">
        <f>Y8*3%</f>
        <v>412.1727591973244</v>
      </c>
      <c r="AA8" s="22">
        <f>Y8-Z8</f>
        <v>13326.919214046822</v>
      </c>
      <c r="AB8" s="34">
        <f>AA8/E8</f>
        <v>19.80225737599825</v>
      </c>
      <c r="AC8" s="32" t="s">
        <v>20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</row>
    <row r="9" spans="1:225" s="2" customFormat="1" ht="21.75" customHeight="1">
      <c r="A9" t="s">
        <v>59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4"/>
      <c r="AC9" s="1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</row>
    <row r="10" spans="1:225" s="2" customFormat="1" ht="17.25" customHeight="1">
      <c r="A10" t="s">
        <v>60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4"/>
      <c r="AC10" s="10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</row>
    <row r="11" spans="1:225" s="2" customFormat="1" ht="52.5" customHeight="1">
      <c r="A11" s="16"/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4"/>
      <c r="AC11" s="10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</row>
    <row r="12" spans="1:225" s="2" customFormat="1" ht="39" customHeight="1">
      <c r="A12" s="16"/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4"/>
      <c r="AC12" s="10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</row>
    <row r="13" spans="1:225" s="2" customFormat="1" ht="48.75" customHeight="1">
      <c r="A13" s="16"/>
      <c r="B13" s="3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4"/>
      <c r="AC13" s="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</row>
    <row r="14" spans="1:28" ht="46.5" customHeight="1">
      <c r="A14" s="17"/>
      <c r="B14" s="3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4"/>
    </row>
    <row r="15" spans="1:28" ht="45" customHeight="1">
      <c r="A15" s="17"/>
      <c r="B15" s="31"/>
      <c r="AB15" s="14"/>
    </row>
    <row r="16" spans="1:28" ht="45" customHeight="1">
      <c r="A16" s="17"/>
      <c r="B16" s="31"/>
      <c r="AB16" s="14"/>
    </row>
    <row r="17" spans="1:28" ht="48.75" customHeight="1">
      <c r="A17" s="17"/>
      <c r="B17" s="31"/>
      <c r="AB17" s="14"/>
    </row>
    <row r="18" spans="1:28" ht="46.5" customHeight="1">
      <c r="A18" s="29"/>
      <c r="B18" s="31"/>
      <c r="AB18" s="15"/>
    </row>
    <row r="19" spans="1:28" ht="44.25" customHeight="1">
      <c r="A19" s="29"/>
      <c r="B19" s="31"/>
      <c r="AB19" s="15"/>
    </row>
    <row r="20" ht="15.75">
      <c r="AB20" s="9"/>
    </row>
    <row r="21" ht="15.75">
      <c r="AB21" s="9"/>
    </row>
    <row r="22" ht="15.75">
      <c r="AB22" s="9"/>
    </row>
    <row r="23" ht="15.75">
      <c r="AB23" s="9"/>
    </row>
  </sheetData>
  <sheetProtection/>
  <mergeCells count="36">
    <mergeCell ref="Z4:Z6"/>
    <mergeCell ref="N5:N6"/>
    <mergeCell ref="O5:O6"/>
    <mergeCell ref="P5:P6"/>
    <mergeCell ref="Q5:Q6"/>
    <mergeCell ref="Y4:Y6"/>
    <mergeCell ref="W5:W6"/>
    <mergeCell ref="AA4:AA6"/>
    <mergeCell ref="A1:M1"/>
    <mergeCell ref="A4:A6"/>
    <mergeCell ref="B4:B6"/>
    <mergeCell ref="C4:C6"/>
    <mergeCell ref="D4:D6"/>
    <mergeCell ref="K5:K6"/>
    <mergeCell ref="M4:M6"/>
    <mergeCell ref="X5:X6"/>
    <mergeCell ref="L4:L6"/>
    <mergeCell ref="AB4:AB6"/>
    <mergeCell ref="AC4:AC6"/>
    <mergeCell ref="F5:F6"/>
    <mergeCell ref="G5:G6"/>
    <mergeCell ref="H5:H6"/>
    <mergeCell ref="I5:I6"/>
    <mergeCell ref="J5:J6"/>
    <mergeCell ref="N4:Q4"/>
    <mergeCell ref="R4:T4"/>
    <mergeCell ref="U4:X4"/>
    <mergeCell ref="A7:A8"/>
    <mergeCell ref="R5:R6"/>
    <mergeCell ref="S5:S6"/>
    <mergeCell ref="T5:T6"/>
    <mergeCell ref="U5:U6"/>
    <mergeCell ref="V5:V6"/>
    <mergeCell ref="E4:E6"/>
    <mergeCell ref="F4:H4"/>
    <mergeCell ref="I4:K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85" zoomScaleNormal="110" zoomScaleSheetLayoutView="85" zoomScalePageLayoutView="0" workbookViewId="0" topLeftCell="A1">
      <selection activeCell="M4" sqref="M4:M6"/>
    </sheetView>
  </sheetViews>
  <sheetFormatPr defaultColWidth="9.140625" defaultRowHeight="15"/>
  <cols>
    <col min="1" max="1" width="10.7109375" style="0" customWidth="1"/>
    <col min="2" max="2" width="4.421875" style="12" customWidth="1"/>
    <col min="3" max="3" width="14.421875" style="0" customWidth="1"/>
    <col min="4" max="4" width="7.421875" style="0" customWidth="1"/>
    <col min="5" max="5" width="9.421875" style="0" bestFit="1" customWidth="1"/>
    <col min="6" max="6" width="11.140625" style="0" customWidth="1"/>
    <col min="7" max="8" width="7.28125" style="0" customWidth="1"/>
    <col min="9" max="9" width="7.140625" style="0" customWidth="1"/>
    <col min="10" max="10" width="8.7109375" style="0" customWidth="1"/>
    <col min="11" max="11" width="8.00390625" style="0" customWidth="1"/>
    <col min="12" max="12" width="8.7109375" style="0" customWidth="1"/>
    <col min="13" max="13" width="9.421875" style="0" bestFit="1" customWidth="1"/>
    <col min="14" max="15" width="9.28125" style="0" customWidth="1"/>
    <col min="16" max="16" width="11.28125" style="0" customWidth="1"/>
    <col min="17" max="17" width="11.00390625" style="0" customWidth="1"/>
    <col min="18" max="18" width="11.7109375" style="0" customWidth="1"/>
    <col min="19" max="20" width="7.7109375" style="0" customWidth="1"/>
    <col min="21" max="21" width="9.28125" style="0" bestFit="1" customWidth="1"/>
    <col min="22" max="23" width="8.57421875" style="0" customWidth="1"/>
    <col min="24" max="24" width="8.421875" style="0" customWidth="1"/>
    <col min="25" max="25" width="9.00390625" style="0" customWidth="1"/>
    <col min="26" max="26" width="11.421875" style="0" customWidth="1"/>
    <col min="27" max="27" width="10.28125" style="0" customWidth="1"/>
    <col min="28" max="28" width="11.28125" style="0" customWidth="1"/>
    <col min="29" max="29" width="12.8515625" style="0" customWidth="1"/>
    <col min="30" max="30" width="10.00390625" style="0" customWidth="1"/>
    <col min="31" max="31" width="16.57421875" style="3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3" ht="15.75" thickBot="1"/>
    <row r="4" spans="1:223" s="2" customFormat="1" ht="66" customHeight="1">
      <c r="A4" s="80" t="s">
        <v>0</v>
      </c>
      <c r="B4" s="83" t="s">
        <v>1</v>
      </c>
      <c r="C4" s="92" t="s">
        <v>2</v>
      </c>
      <c r="D4" s="93" t="s">
        <v>3</v>
      </c>
      <c r="E4" s="94" t="s">
        <v>19</v>
      </c>
      <c r="F4" s="69" t="s">
        <v>4</v>
      </c>
      <c r="G4" s="65" t="s">
        <v>5</v>
      </c>
      <c r="H4" s="65"/>
      <c r="I4" s="65"/>
      <c r="J4" s="64" t="s">
        <v>6</v>
      </c>
      <c r="K4" s="65"/>
      <c r="L4" s="66"/>
      <c r="M4" s="65" t="s">
        <v>61</v>
      </c>
      <c r="N4" s="61" t="s">
        <v>18</v>
      </c>
      <c r="O4" s="64" t="s">
        <v>7</v>
      </c>
      <c r="P4" s="65"/>
      <c r="Q4" s="65"/>
      <c r="R4" s="66"/>
      <c r="S4" s="100" t="s">
        <v>8</v>
      </c>
      <c r="T4" s="101"/>
      <c r="U4" s="102"/>
      <c r="V4" s="100" t="s">
        <v>9</v>
      </c>
      <c r="W4" s="101"/>
      <c r="X4" s="101"/>
      <c r="Y4" s="102"/>
      <c r="Z4" s="117" t="s">
        <v>10</v>
      </c>
      <c r="AA4" s="112" t="s">
        <v>16</v>
      </c>
      <c r="AB4" s="103" t="s">
        <v>11</v>
      </c>
      <c r="AC4" s="75" t="s">
        <v>12</v>
      </c>
      <c r="AD4" s="114" t="s">
        <v>13</v>
      </c>
      <c r="AE4" s="109" t="s">
        <v>17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</row>
    <row r="5" spans="1:223" s="2" customFormat="1" ht="12.75" customHeight="1">
      <c r="A5" s="81"/>
      <c r="B5" s="84"/>
      <c r="C5" s="72"/>
      <c r="D5" s="86"/>
      <c r="E5" s="95"/>
      <c r="F5" s="70"/>
      <c r="G5" s="78">
        <v>2013</v>
      </c>
      <c r="H5" s="71">
        <v>2014</v>
      </c>
      <c r="I5" s="107">
        <v>2015</v>
      </c>
      <c r="J5" s="87">
        <v>2013</v>
      </c>
      <c r="K5" s="71">
        <v>2014</v>
      </c>
      <c r="L5" s="85">
        <v>2015</v>
      </c>
      <c r="M5" s="105"/>
      <c r="N5" s="61"/>
      <c r="O5" s="50">
        <v>2013</v>
      </c>
      <c r="P5" s="50">
        <v>2014</v>
      </c>
      <c r="Q5" s="71">
        <v>2015</v>
      </c>
      <c r="R5" s="85" t="s">
        <v>14</v>
      </c>
      <c r="S5" s="87">
        <v>2013</v>
      </c>
      <c r="T5" s="71">
        <v>2014</v>
      </c>
      <c r="U5" s="85">
        <v>2015</v>
      </c>
      <c r="V5" s="87">
        <v>2013</v>
      </c>
      <c r="W5" s="71">
        <v>2014</v>
      </c>
      <c r="X5" s="71">
        <v>2015</v>
      </c>
      <c r="Y5" s="85" t="s">
        <v>14</v>
      </c>
      <c r="Z5" s="118"/>
      <c r="AA5" s="113"/>
      <c r="AB5" s="104"/>
      <c r="AC5" s="76"/>
      <c r="AD5" s="115"/>
      <c r="AE5" s="110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</row>
    <row r="6" spans="1:223" s="2" customFormat="1" ht="195" customHeight="1" thickBot="1">
      <c r="A6" s="82"/>
      <c r="B6" s="84"/>
      <c r="C6" s="72"/>
      <c r="D6" s="86"/>
      <c r="E6" s="95"/>
      <c r="F6" s="70"/>
      <c r="G6" s="79"/>
      <c r="H6" s="72"/>
      <c r="I6" s="108"/>
      <c r="J6" s="88"/>
      <c r="K6" s="72"/>
      <c r="L6" s="86"/>
      <c r="M6" s="106"/>
      <c r="N6" s="62"/>
      <c r="O6" s="71"/>
      <c r="P6" s="71"/>
      <c r="Q6" s="72"/>
      <c r="R6" s="86"/>
      <c r="S6" s="88"/>
      <c r="T6" s="72"/>
      <c r="U6" s="86"/>
      <c r="V6" s="88"/>
      <c r="W6" s="72"/>
      <c r="X6" s="72"/>
      <c r="Y6" s="86"/>
      <c r="Z6" s="119"/>
      <c r="AA6" s="113"/>
      <c r="AB6" s="104"/>
      <c r="AC6" s="77"/>
      <c r="AD6" s="116"/>
      <c r="AE6" s="11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</row>
    <row r="7" spans="1:227" s="2" customFormat="1" ht="57" customHeight="1">
      <c r="A7" s="89" t="s">
        <v>35</v>
      </c>
      <c r="B7" s="18">
        <v>1</v>
      </c>
      <c r="C7" s="19" t="s">
        <v>47</v>
      </c>
      <c r="D7" s="20" t="s">
        <v>15</v>
      </c>
      <c r="E7" s="21">
        <v>5588.7</v>
      </c>
      <c r="F7" s="96">
        <f>SUM(E7:E17)</f>
        <v>80655.2</v>
      </c>
      <c r="G7" s="20">
        <v>10</v>
      </c>
      <c r="H7" s="20">
        <v>10</v>
      </c>
      <c r="I7" s="20">
        <v>10</v>
      </c>
      <c r="J7" s="20">
        <v>247</v>
      </c>
      <c r="K7" s="20">
        <v>247</v>
      </c>
      <c r="L7" s="20">
        <v>247</v>
      </c>
      <c r="M7" s="20">
        <f aca="true" t="shared" si="0" ref="M7:M17">G7*J7+H7*K7+I7*L7</f>
        <v>7410</v>
      </c>
      <c r="N7" s="20"/>
      <c r="O7" s="23">
        <v>80965</v>
      </c>
      <c r="P7" s="24">
        <v>75380</v>
      </c>
      <c r="Q7" s="24">
        <v>69890</v>
      </c>
      <c r="R7" s="18">
        <f aca="true" t="shared" si="1" ref="R7:R17">AVERAGE(O7:Q7)</f>
        <v>75411.66666666667</v>
      </c>
      <c r="S7" s="22">
        <f aca="true" t="shared" si="2" ref="S7:S17">100-O7*100/R7</f>
        <v>-7.36402413419674</v>
      </c>
      <c r="T7" s="22">
        <f aca="true" t="shared" si="3" ref="T7:T17">100-P7*100/R7</f>
        <v>0.04199173425863023</v>
      </c>
      <c r="U7" s="22">
        <f aca="true" t="shared" si="4" ref="U7:U17">100-Q7*100/R7</f>
        <v>7.322032399938124</v>
      </c>
      <c r="V7" s="22">
        <f aca="true" t="shared" si="5" ref="V7:V17">O7/(G7*J7)</f>
        <v>32.77935222672065</v>
      </c>
      <c r="W7" s="22">
        <f aca="true" t="shared" si="6" ref="W7:W17">P7/(H7*K7)</f>
        <v>30.518218623481783</v>
      </c>
      <c r="X7" s="22">
        <f aca="true" t="shared" si="7" ref="X7:X17">Q7/(I7*L7)</f>
        <v>28.295546558704455</v>
      </c>
      <c r="Y7" s="22">
        <f>AVERAGE(V7:X7)</f>
        <v>30.531039136302297</v>
      </c>
      <c r="Z7" s="22">
        <f aca="true" t="shared" si="8" ref="Z7:Z17">Y7*M7/3</f>
        <v>75411.66666666667</v>
      </c>
      <c r="AA7" s="22">
        <f aca="true" t="shared" si="9" ref="AA7:AA17">Z7*3%</f>
        <v>2262.35</v>
      </c>
      <c r="AB7" s="22">
        <f aca="true" t="shared" si="10" ref="AB7:AB17">Z7-AA7</f>
        <v>73149.31666666667</v>
      </c>
      <c r="AC7" s="67">
        <f>SUM(AB7:AB17)</f>
        <v>1603717.975</v>
      </c>
      <c r="AD7" s="73">
        <f>AC7/F7</f>
        <v>19.883627776014443</v>
      </c>
      <c r="AE7" s="7" t="s">
        <v>20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</row>
    <row r="8" spans="1:227" s="2" customFormat="1" ht="57" customHeight="1">
      <c r="A8" s="90"/>
      <c r="B8" s="18">
        <v>2</v>
      </c>
      <c r="C8" s="19" t="s">
        <v>48</v>
      </c>
      <c r="D8" s="19" t="s">
        <v>15</v>
      </c>
      <c r="E8" s="25">
        <v>4460.6</v>
      </c>
      <c r="F8" s="97"/>
      <c r="G8" s="20">
        <v>10</v>
      </c>
      <c r="H8" s="20">
        <v>10</v>
      </c>
      <c r="I8" s="20">
        <v>10</v>
      </c>
      <c r="J8" s="20">
        <v>247</v>
      </c>
      <c r="K8" s="20">
        <v>247</v>
      </c>
      <c r="L8" s="20">
        <v>247</v>
      </c>
      <c r="M8" s="20">
        <f t="shared" si="0"/>
        <v>7410</v>
      </c>
      <c r="N8" s="20"/>
      <c r="O8" s="26">
        <v>110455</v>
      </c>
      <c r="P8" s="27">
        <v>122300</v>
      </c>
      <c r="Q8" s="28">
        <v>122390</v>
      </c>
      <c r="R8" s="18">
        <f t="shared" si="1"/>
        <v>118381.66666666667</v>
      </c>
      <c r="S8" s="22">
        <f t="shared" si="2"/>
        <v>6.69585662194315</v>
      </c>
      <c r="T8" s="22">
        <f t="shared" si="3"/>
        <v>-3.3099156682481805</v>
      </c>
      <c r="U8" s="22">
        <f t="shared" si="4"/>
        <v>-3.38594095369497</v>
      </c>
      <c r="V8" s="22">
        <f t="shared" si="5"/>
        <v>44.71862348178138</v>
      </c>
      <c r="W8" s="22">
        <f t="shared" si="6"/>
        <v>49.51417004048583</v>
      </c>
      <c r="X8" s="22">
        <f t="shared" si="7"/>
        <v>49.550607287449395</v>
      </c>
      <c r="Y8" s="22">
        <f>(V8+X8)/2</f>
        <v>47.13461538461539</v>
      </c>
      <c r="Z8" s="22">
        <f t="shared" si="8"/>
        <v>116422.5</v>
      </c>
      <c r="AA8" s="22">
        <f t="shared" si="9"/>
        <v>3492.6749999999997</v>
      </c>
      <c r="AB8" s="22">
        <f t="shared" si="10"/>
        <v>112929.825</v>
      </c>
      <c r="AC8" s="68"/>
      <c r="AD8" s="74"/>
      <c r="AE8" s="7" t="s">
        <v>20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</row>
    <row r="9" spans="1:227" s="2" customFormat="1" ht="52.5" customHeight="1">
      <c r="A9" s="90"/>
      <c r="B9" s="18">
        <v>3</v>
      </c>
      <c r="C9" s="19" t="s">
        <v>49</v>
      </c>
      <c r="D9" s="20" t="s">
        <v>15</v>
      </c>
      <c r="E9" s="21">
        <v>4381.2</v>
      </c>
      <c r="F9" s="97"/>
      <c r="G9" s="20">
        <v>10</v>
      </c>
      <c r="H9" s="20">
        <v>10</v>
      </c>
      <c r="I9" s="20">
        <v>10</v>
      </c>
      <c r="J9" s="20">
        <v>247</v>
      </c>
      <c r="K9" s="20">
        <v>247</v>
      </c>
      <c r="L9" s="20">
        <v>247</v>
      </c>
      <c r="M9" s="20">
        <f t="shared" si="0"/>
        <v>7410</v>
      </c>
      <c r="N9" s="20"/>
      <c r="O9" s="26">
        <v>68725</v>
      </c>
      <c r="P9" s="27">
        <v>69381</v>
      </c>
      <c r="Q9" s="24">
        <v>65539</v>
      </c>
      <c r="R9" s="18">
        <f t="shared" si="1"/>
        <v>67881.66666666667</v>
      </c>
      <c r="S9" s="22">
        <f t="shared" si="2"/>
        <v>-1.2423580249944735</v>
      </c>
      <c r="T9" s="22">
        <f t="shared" si="3"/>
        <v>-2.20874561123523</v>
      </c>
      <c r="U9" s="22">
        <f t="shared" si="4"/>
        <v>3.4511036362297176</v>
      </c>
      <c r="V9" s="22">
        <f t="shared" si="5"/>
        <v>27.823886639676115</v>
      </c>
      <c r="W9" s="22">
        <f t="shared" si="6"/>
        <v>28.089473684210525</v>
      </c>
      <c r="X9" s="22">
        <f t="shared" si="7"/>
        <v>26.53400809716599</v>
      </c>
      <c r="Y9" s="22">
        <f>AVERAGE(V9:X9)</f>
        <v>27.482456140350877</v>
      </c>
      <c r="Z9" s="22">
        <f t="shared" si="8"/>
        <v>67881.66666666667</v>
      </c>
      <c r="AA9" s="22">
        <f t="shared" si="9"/>
        <v>2036.45</v>
      </c>
      <c r="AB9" s="22">
        <f t="shared" si="10"/>
        <v>65845.21666666667</v>
      </c>
      <c r="AC9" s="68"/>
      <c r="AD9" s="74"/>
      <c r="AE9" s="7" t="s">
        <v>20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</row>
    <row r="10" spans="1:227" s="2" customFormat="1" ht="58.5" customHeight="1">
      <c r="A10" s="90"/>
      <c r="B10" s="18">
        <v>4</v>
      </c>
      <c r="C10" s="19" t="s">
        <v>50</v>
      </c>
      <c r="D10" s="19" t="s">
        <v>15</v>
      </c>
      <c r="E10" s="21">
        <v>5457.8</v>
      </c>
      <c r="F10" s="97"/>
      <c r="G10" s="20">
        <v>10</v>
      </c>
      <c r="H10" s="20">
        <v>10</v>
      </c>
      <c r="I10" s="20">
        <v>10</v>
      </c>
      <c r="J10" s="20">
        <v>247</v>
      </c>
      <c r="K10" s="20">
        <v>247</v>
      </c>
      <c r="L10" s="20">
        <v>247</v>
      </c>
      <c r="M10" s="20">
        <f t="shared" si="0"/>
        <v>7410</v>
      </c>
      <c r="N10" s="20"/>
      <c r="O10" s="26">
        <v>125111</v>
      </c>
      <c r="P10" s="27">
        <v>125260</v>
      </c>
      <c r="Q10" s="28">
        <v>124660</v>
      </c>
      <c r="R10" s="18">
        <f t="shared" si="1"/>
        <v>125010.33333333333</v>
      </c>
      <c r="S10" s="22">
        <f t="shared" si="2"/>
        <v>-0.08052667646141742</v>
      </c>
      <c r="T10" s="22">
        <f t="shared" si="3"/>
        <v>-0.19971682340927543</v>
      </c>
      <c r="U10" s="22">
        <f t="shared" si="4"/>
        <v>0.28024349987067865</v>
      </c>
      <c r="V10" s="22">
        <f t="shared" si="5"/>
        <v>50.652226720647775</v>
      </c>
      <c r="W10" s="22">
        <f t="shared" si="6"/>
        <v>50.71255060728745</v>
      </c>
      <c r="X10" s="22">
        <f t="shared" si="7"/>
        <v>50.469635627530366</v>
      </c>
      <c r="Y10" s="22">
        <f>AVERAGE(V10:X10)</f>
        <v>50.6114709851552</v>
      </c>
      <c r="Z10" s="22">
        <f t="shared" si="8"/>
        <v>125010.33333333336</v>
      </c>
      <c r="AA10" s="22">
        <f t="shared" si="9"/>
        <v>3750.3100000000004</v>
      </c>
      <c r="AB10" s="22">
        <f t="shared" si="10"/>
        <v>121260.02333333336</v>
      </c>
      <c r="AC10" s="68"/>
      <c r="AD10" s="74"/>
      <c r="AE10" s="7" t="s">
        <v>20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</row>
    <row r="11" spans="1:227" s="2" customFormat="1" ht="52.5" customHeight="1">
      <c r="A11" s="90"/>
      <c r="B11" s="18">
        <v>5</v>
      </c>
      <c r="C11" s="19" t="s">
        <v>51</v>
      </c>
      <c r="D11" s="19" t="s">
        <v>15</v>
      </c>
      <c r="E11" s="21">
        <v>10265.9</v>
      </c>
      <c r="F11" s="98"/>
      <c r="G11" s="20">
        <v>10</v>
      </c>
      <c r="H11" s="20">
        <v>10</v>
      </c>
      <c r="I11" s="20">
        <v>10</v>
      </c>
      <c r="J11" s="20">
        <v>247</v>
      </c>
      <c r="K11" s="20">
        <v>247</v>
      </c>
      <c r="L11" s="20">
        <v>247</v>
      </c>
      <c r="M11" s="20">
        <f t="shared" si="0"/>
        <v>7410</v>
      </c>
      <c r="N11" s="20"/>
      <c r="O11" s="26">
        <v>160480</v>
      </c>
      <c r="P11" s="27">
        <v>182140</v>
      </c>
      <c r="Q11" s="28">
        <v>179760</v>
      </c>
      <c r="R11" s="18">
        <f t="shared" si="1"/>
        <v>174126.66666666666</v>
      </c>
      <c r="S11" s="22">
        <f t="shared" si="2"/>
        <v>7.837206631188025</v>
      </c>
      <c r="T11" s="22">
        <f t="shared" si="3"/>
        <v>-4.602013859642412</v>
      </c>
      <c r="U11" s="22">
        <f t="shared" si="4"/>
        <v>-3.235192771545627</v>
      </c>
      <c r="V11" s="22">
        <f t="shared" si="5"/>
        <v>64.97165991902834</v>
      </c>
      <c r="W11" s="22">
        <f t="shared" si="6"/>
        <v>73.74089068825911</v>
      </c>
      <c r="X11" s="22">
        <f t="shared" si="7"/>
        <v>72.77732793522267</v>
      </c>
      <c r="Y11" s="22">
        <f>AVERAGE(V11:X11)</f>
        <v>70.49662618083671</v>
      </c>
      <c r="Z11" s="22">
        <f t="shared" si="8"/>
        <v>174126.6666666667</v>
      </c>
      <c r="AA11" s="22">
        <f t="shared" si="9"/>
        <v>5223.8</v>
      </c>
      <c r="AB11" s="22">
        <f t="shared" si="10"/>
        <v>168902.8666666667</v>
      </c>
      <c r="AC11" s="68"/>
      <c r="AD11" s="74"/>
      <c r="AE11" s="7" t="s">
        <v>20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</row>
    <row r="12" spans="1:227" s="2" customFormat="1" ht="39" customHeight="1">
      <c r="A12" s="90"/>
      <c r="B12" s="18">
        <v>6</v>
      </c>
      <c r="C12" s="19" t="s">
        <v>52</v>
      </c>
      <c r="D12" s="20" t="s">
        <v>15</v>
      </c>
      <c r="E12" s="21">
        <v>10914.4</v>
      </c>
      <c r="F12" s="97"/>
      <c r="G12" s="20">
        <v>10</v>
      </c>
      <c r="H12" s="20">
        <v>10</v>
      </c>
      <c r="I12" s="20">
        <v>10</v>
      </c>
      <c r="J12" s="20">
        <v>247</v>
      </c>
      <c r="K12" s="20">
        <v>247</v>
      </c>
      <c r="L12" s="20">
        <v>247</v>
      </c>
      <c r="M12" s="20">
        <f t="shared" si="0"/>
        <v>7410</v>
      </c>
      <c r="N12" s="20"/>
      <c r="O12" s="26">
        <v>115660</v>
      </c>
      <c r="P12" s="27">
        <v>138305</v>
      </c>
      <c r="Q12" s="24">
        <v>107807</v>
      </c>
      <c r="R12" s="18">
        <f t="shared" si="1"/>
        <v>120590.66666666667</v>
      </c>
      <c r="S12" s="22">
        <f t="shared" si="2"/>
        <v>4.088763088354</v>
      </c>
      <c r="T12" s="22">
        <f t="shared" si="3"/>
        <v>-14.689638778014881</v>
      </c>
      <c r="U12" s="22">
        <f t="shared" si="4"/>
        <v>10.600875689660896</v>
      </c>
      <c r="V12" s="22">
        <f t="shared" si="5"/>
        <v>46.825910931174086</v>
      </c>
      <c r="W12" s="22">
        <f t="shared" si="6"/>
        <v>55.993927125506076</v>
      </c>
      <c r="X12" s="22">
        <f t="shared" si="7"/>
        <v>43.64655870445344</v>
      </c>
      <c r="Y12" s="22">
        <f>AVERAGE(V12:X12)</f>
        <v>48.8221322537112</v>
      </c>
      <c r="Z12" s="22">
        <f t="shared" si="8"/>
        <v>120590.66666666667</v>
      </c>
      <c r="AA12" s="22">
        <f t="shared" si="9"/>
        <v>3617.72</v>
      </c>
      <c r="AB12" s="22">
        <f t="shared" si="10"/>
        <v>116972.94666666667</v>
      </c>
      <c r="AC12" s="68"/>
      <c r="AD12" s="74"/>
      <c r="AE12" s="7" t="s">
        <v>20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:227" s="2" customFormat="1" ht="48.75" customHeight="1">
      <c r="A13" s="90"/>
      <c r="B13" s="18">
        <v>7</v>
      </c>
      <c r="C13" s="19" t="s">
        <v>53</v>
      </c>
      <c r="D13" s="19" t="s">
        <v>15</v>
      </c>
      <c r="E13" s="21">
        <v>5578.3</v>
      </c>
      <c r="F13" s="97"/>
      <c r="G13" s="20">
        <v>10</v>
      </c>
      <c r="H13" s="20">
        <v>10</v>
      </c>
      <c r="I13" s="20">
        <v>10</v>
      </c>
      <c r="J13" s="20">
        <v>247</v>
      </c>
      <c r="K13" s="20">
        <v>247</v>
      </c>
      <c r="L13" s="20">
        <v>247</v>
      </c>
      <c r="M13" s="20">
        <f t="shared" si="0"/>
        <v>7410</v>
      </c>
      <c r="N13" s="20"/>
      <c r="O13" s="26">
        <v>145223</v>
      </c>
      <c r="P13" s="27">
        <v>147880</v>
      </c>
      <c r="Q13" s="28">
        <v>144647</v>
      </c>
      <c r="R13" s="18">
        <f t="shared" si="1"/>
        <v>145916.66666666666</v>
      </c>
      <c r="S13" s="22">
        <f t="shared" si="2"/>
        <v>0.4753854940034188</v>
      </c>
      <c r="T13" s="22">
        <f t="shared" si="3"/>
        <v>-1.3455168475157109</v>
      </c>
      <c r="U13" s="22">
        <f t="shared" si="4"/>
        <v>0.8701313535122779</v>
      </c>
      <c r="V13" s="22">
        <f t="shared" si="5"/>
        <v>58.794736842105266</v>
      </c>
      <c r="W13" s="22">
        <f t="shared" si="6"/>
        <v>59.87044534412956</v>
      </c>
      <c r="X13" s="22">
        <f t="shared" si="7"/>
        <v>58.56153846153846</v>
      </c>
      <c r="Y13" s="22">
        <f>(V13+X13)/2</f>
        <v>58.678137651821864</v>
      </c>
      <c r="Z13" s="22">
        <f t="shared" si="8"/>
        <v>144935</v>
      </c>
      <c r="AA13" s="22">
        <f t="shared" si="9"/>
        <v>4348.05</v>
      </c>
      <c r="AB13" s="22">
        <f t="shared" si="10"/>
        <v>140586.95</v>
      </c>
      <c r="AC13" s="68"/>
      <c r="AD13" s="74"/>
      <c r="AE13" s="7" t="s">
        <v>20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:31" ht="46.5" customHeight="1">
      <c r="A14" s="91"/>
      <c r="B14" s="18">
        <v>8</v>
      </c>
      <c r="C14" s="19" t="s">
        <v>54</v>
      </c>
      <c r="D14" s="20" t="s">
        <v>15</v>
      </c>
      <c r="E14" s="21">
        <v>20145.5</v>
      </c>
      <c r="F14" s="97"/>
      <c r="G14" s="20">
        <v>10</v>
      </c>
      <c r="H14" s="20">
        <v>10</v>
      </c>
      <c r="I14" s="20">
        <v>10</v>
      </c>
      <c r="J14" s="20">
        <v>247</v>
      </c>
      <c r="K14" s="20">
        <v>247</v>
      </c>
      <c r="L14" s="20">
        <v>247</v>
      </c>
      <c r="M14" s="20">
        <f t="shared" si="0"/>
        <v>7410</v>
      </c>
      <c r="N14" s="20"/>
      <c r="O14" s="24"/>
      <c r="P14" s="27">
        <v>385919</v>
      </c>
      <c r="Q14" s="24">
        <v>333640</v>
      </c>
      <c r="R14" s="18">
        <f t="shared" si="1"/>
        <v>359779.5</v>
      </c>
      <c r="S14" s="22">
        <f t="shared" si="2"/>
        <v>100</v>
      </c>
      <c r="T14" s="22">
        <f t="shared" si="3"/>
        <v>-7.265422293376915</v>
      </c>
      <c r="U14" s="22">
        <f t="shared" si="4"/>
        <v>7.265422293376915</v>
      </c>
      <c r="V14" s="22">
        <f t="shared" si="5"/>
        <v>0</v>
      </c>
      <c r="W14" s="22">
        <f t="shared" si="6"/>
        <v>156.24251012145749</v>
      </c>
      <c r="X14" s="22">
        <f t="shared" si="7"/>
        <v>135.07692307692307</v>
      </c>
      <c r="Y14" s="22">
        <f>AVERAGE(V14:X14)</f>
        <v>97.10647773279352</v>
      </c>
      <c r="Z14" s="22">
        <f t="shared" si="8"/>
        <v>239853</v>
      </c>
      <c r="AA14" s="22">
        <f t="shared" si="9"/>
        <v>7195.59</v>
      </c>
      <c r="AB14" s="22">
        <f t="shared" si="10"/>
        <v>232657.41</v>
      </c>
      <c r="AC14" s="68"/>
      <c r="AD14" s="74"/>
      <c r="AE14" s="7" t="s">
        <v>20</v>
      </c>
    </row>
    <row r="15" spans="1:31" ht="45" customHeight="1">
      <c r="A15" s="91"/>
      <c r="B15" s="18">
        <v>9</v>
      </c>
      <c r="C15" s="19" t="s">
        <v>55</v>
      </c>
      <c r="D15" s="19" t="s">
        <v>15</v>
      </c>
      <c r="E15" s="21">
        <v>8169.6</v>
      </c>
      <c r="F15" s="97"/>
      <c r="G15" s="20">
        <v>10</v>
      </c>
      <c r="H15" s="20">
        <v>10</v>
      </c>
      <c r="I15" s="20">
        <v>10</v>
      </c>
      <c r="J15" s="20">
        <v>247</v>
      </c>
      <c r="K15" s="20">
        <v>247</v>
      </c>
      <c r="L15" s="20">
        <v>247</v>
      </c>
      <c r="M15" s="20">
        <f t="shared" si="0"/>
        <v>7410</v>
      </c>
      <c r="N15" s="20"/>
      <c r="O15" s="26">
        <v>190865</v>
      </c>
      <c r="P15" s="27">
        <v>178989</v>
      </c>
      <c r="Q15" s="28">
        <v>180610</v>
      </c>
      <c r="R15" s="18">
        <f t="shared" si="1"/>
        <v>183488</v>
      </c>
      <c r="S15" s="22">
        <f t="shared" si="2"/>
        <v>-4.0204264039065265</v>
      </c>
      <c r="T15" s="22">
        <f t="shared" si="3"/>
        <v>2.451931461457974</v>
      </c>
      <c r="U15" s="22">
        <f t="shared" si="4"/>
        <v>1.5684949424485524</v>
      </c>
      <c r="V15" s="22">
        <f t="shared" si="5"/>
        <v>77.27327935222672</v>
      </c>
      <c r="W15" s="22">
        <f t="shared" si="6"/>
        <v>72.46518218623481</v>
      </c>
      <c r="X15" s="22">
        <f t="shared" si="7"/>
        <v>73.12145748987854</v>
      </c>
      <c r="Y15" s="22">
        <f>AVERAGE(V15:X15)</f>
        <v>74.28663967611335</v>
      </c>
      <c r="Z15" s="22">
        <f t="shared" si="8"/>
        <v>183488</v>
      </c>
      <c r="AA15" s="22">
        <f t="shared" si="9"/>
        <v>5504.639999999999</v>
      </c>
      <c r="AB15" s="22">
        <f t="shared" si="10"/>
        <v>177983.36</v>
      </c>
      <c r="AC15" s="68"/>
      <c r="AD15" s="74"/>
      <c r="AE15" s="7" t="s">
        <v>20</v>
      </c>
    </row>
    <row r="16" spans="1:31" ht="48.75" customHeight="1">
      <c r="A16" s="91"/>
      <c r="B16" s="18">
        <v>10</v>
      </c>
      <c r="C16" s="19" t="s">
        <v>56</v>
      </c>
      <c r="D16" s="19" t="s">
        <v>15</v>
      </c>
      <c r="E16" s="21">
        <v>4144.5</v>
      </c>
      <c r="F16" s="97"/>
      <c r="G16" s="20">
        <v>10</v>
      </c>
      <c r="H16" s="20">
        <v>10</v>
      </c>
      <c r="I16" s="20">
        <v>10</v>
      </c>
      <c r="J16" s="20">
        <v>247</v>
      </c>
      <c r="K16" s="20">
        <v>247</v>
      </c>
      <c r="L16" s="20">
        <v>247</v>
      </c>
      <c r="M16" s="20">
        <f t="shared" si="0"/>
        <v>7410</v>
      </c>
      <c r="N16" s="20"/>
      <c r="O16" s="26">
        <v>345813</v>
      </c>
      <c r="P16" s="27">
        <v>385919</v>
      </c>
      <c r="Q16" s="28">
        <v>333640</v>
      </c>
      <c r="R16" s="18">
        <f t="shared" si="1"/>
        <v>355124</v>
      </c>
      <c r="S16" s="22">
        <f t="shared" si="2"/>
        <v>2.6219010824388107</v>
      </c>
      <c r="T16" s="22">
        <f t="shared" si="3"/>
        <v>-8.671618927473219</v>
      </c>
      <c r="U16" s="22">
        <f t="shared" si="4"/>
        <v>6.049717845034408</v>
      </c>
      <c r="V16" s="22">
        <f t="shared" si="5"/>
        <v>140.00526315789475</v>
      </c>
      <c r="W16" s="22">
        <f t="shared" si="6"/>
        <v>156.24251012145749</v>
      </c>
      <c r="X16" s="22">
        <f t="shared" si="7"/>
        <v>135.07692307692307</v>
      </c>
      <c r="Y16" s="22">
        <f>AVERAGE(V16:X16)</f>
        <v>143.7748987854251</v>
      </c>
      <c r="Z16" s="22">
        <f t="shared" si="8"/>
        <v>355124</v>
      </c>
      <c r="AA16" s="22">
        <f t="shared" si="9"/>
        <v>10653.72</v>
      </c>
      <c r="AB16" s="22">
        <f t="shared" si="10"/>
        <v>344470.28</v>
      </c>
      <c r="AC16" s="68"/>
      <c r="AD16" s="74"/>
      <c r="AE16" s="7" t="s">
        <v>20</v>
      </c>
    </row>
    <row r="17" spans="1:31" ht="48.75" customHeight="1">
      <c r="A17" s="91"/>
      <c r="B17" s="18">
        <v>11</v>
      </c>
      <c r="C17" s="19" t="s">
        <v>57</v>
      </c>
      <c r="D17" s="19" t="s">
        <v>15</v>
      </c>
      <c r="E17" s="21">
        <v>1548.7</v>
      </c>
      <c r="F17" s="99"/>
      <c r="G17" s="20">
        <v>10</v>
      </c>
      <c r="H17" s="20">
        <v>10</v>
      </c>
      <c r="I17" s="20">
        <v>10</v>
      </c>
      <c r="J17" s="20">
        <v>247</v>
      </c>
      <c r="K17" s="20">
        <v>247</v>
      </c>
      <c r="L17" s="20">
        <v>247</v>
      </c>
      <c r="M17" s="20">
        <f t="shared" si="0"/>
        <v>7410</v>
      </c>
      <c r="N17" s="20"/>
      <c r="O17" s="26">
        <v>52052</v>
      </c>
      <c r="P17" s="27">
        <v>52870</v>
      </c>
      <c r="Q17" s="28">
        <v>46500</v>
      </c>
      <c r="R17" s="18">
        <f t="shared" si="1"/>
        <v>50474</v>
      </c>
      <c r="S17" s="22">
        <f t="shared" si="2"/>
        <v>-3.126362087411337</v>
      </c>
      <c r="T17" s="22">
        <f t="shared" si="3"/>
        <v>-4.746998454649912</v>
      </c>
      <c r="U17" s="22">
        <f t="shared" si="4"/>
        <v>7.873360542061263</v>
      </c>
      <c r="V17" s="22">
        <f t="shared" si="5"/>
        <v>21.073684210526316</v>
      </c>
      <c r="W17" s="22">
        <f t="shared" si="6"/>
        <v>21.40485829959514</v>
      </c>
      <c r="X17" s="22">
        <f t="shared" si="7"/>
        <v>18.82591093117409</v>
      </c>
      <c r="Y17" s="22">
        <f>AVERAGE(V17:X17)</f>
        <v>20.434817813765182</v>
      </c>
      <c r="Z17" s="22">
        <f t="shared" si="8"/>
        <v>50474</v>
      </c>
      <c r="AA17" s="22">
        <f t="shared" si="9"/>
        <v>1514.22</v>
      </c>
      <c r="AB17" s="22">
        <f t="shared" si="10"/>
        <v>48959.78</v>
      </c>
      <c r="AC17" s="68"/>
      <c r="AD17" s="74"/>
      <c r="AE17" s="7" t="s">
        <v>20</v>
      </c>
    </row>
    <row r="18" spans="2:31" ht="15.75"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0"/>
    </row>
    <row r="19" spans="1:31" ht="15.75">
      <c r="A19" t="s">
        <v>46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</row>
    <row r="20" spans="1:31" ht="15.75">
      <c r="A20" t="s">
        <v>58</v>
      </c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0"/>
    </row>
    <row r="21" spans="2:31" ht="15.75"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0"/>
    </row>
    <row r="22" spans="2:31" ht="15.75"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0"/>
    </row>
    <row r="23" spans="2:31" ht="15.75"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0"/>
    </row>
  </sheetData>
  <sheetProtection/>
  <mergeCells count="41">
    <mergeCell ref="AE4:AE6"/>
    <mergeCell ref="AA4:AA6"/>
    <mergeCell ref="AD4:AD6"/>
    <mergeCell ref="W5:W6"/>
    <mergeCell ref="Z4:Z6"/>
    <mergeCell ref="K5:K6"/>
    <mergeCell ref="J4:L4"/>
    <mergeCell ref="T5:T6"/>
    <mergeCell ref="V4:Y4"/>
    <mergeCell ref="A1:N1"/>
    <mergeCell ref="AB4:AB6"/>
    <mergeCell ref="Y5:Y6"/>
    <mergeCell ref="R5:R6"/>
    <mergeCell ref="U5:U6"/>
    <mergeCell ref="X5:X6"/>
    <mergeCell ref="V5:V6"/>
    <mergeCell ref="S5:S6"/>
    <mergeCell ref="M4:M6"/>
    <mergeCell ref="I5:I6"/>
    <mergeCell ref="A4:A6"/>
    <mergeCell ref="B4:B6"/>
    <mergeCell ref="L5:L6"/>
    <mergeCell ref="J5:J6"/>
    <mergeCell ref="A7:A17"/>
    <mergeCell ref="C4:C6"/>
    <mergeCell ref="D4:D6"/>
    <mergeCell ref="E4:E6"/>
    <mergeCell ref="F7:F17"/>
    <mergeCell ref="AD7:AD17"/>
    <mergeCell ref="AC4:AC6"/>
    <mergeCell ref="G5:G6"/>
    <mergeCell ref="H5:H6"/>
    <mergeCell ref="N4:N6"/>
    <mergeCell ref="G4:I4"/>
    <mergeCell ref="S4:U4"/>
    <mergeCell ref="O4:R4"/>
    <mergeCell ref="AC7:AC17"/>
    <mergeCell ref="F4:F6"/>
    <mergeCell ref="P5:P6"/>
    <mergeCell ref="Q5:Q6"/>
    <mergeCell ref="O5:O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28"/>
  <sheetViews>
    <sheetView tabSelected="1" view="pageBreakPreview" zoomScale="110" zoomScaleNormal="110" zoomScaleSheetLayoutView="110" zoomScalePageLayoutView="0" workbookViewId="0" topLeftCell="L1">
      <selection activeCell="C3" sqref="C3:Y5"/>
    </sheetView>
  </sheetViews>
  <sheetFormatPr defaultColWidth="9.140625" defaultRowHeight="15"/>
  <cols>
    <col min="1" max="1" width="10.7109375" style="0" customWidth="1"/>
    <col min="2" max="2" width="5.8515625" style="12" customWidth="1"/>
    <col min="3" max="3" width="14.421875" style="0" customWidth="1"/>
    <col min="4" max="4" width="7.421875" style="0" customWidth="1"/>
    <col min="5" max="5" width="9.421875" style="0" bestFit="1" customWidth="1"/>
    <col min="6" max="6" width="12.00390625" style="0" customWidth="1"/>
    <col min="7" max="8" width="7.28125" style="0" customWidth="1"/>
    <col min="9" max="9" width="7.140625" style="0" customWidth="1"/>
    <col min="10" max="10" width="8.7109375" style="0" customWidth="1"/>
    <col min="11" max="11" width="8.00390625" style="0" customWidth="1"/>
    <col min="12" max="12" width="8.7109375" style="0" customWidth="1"/>
    <col min="13" max="13" width="9.421875" style="0" bestFit="1" customWidth="1"/>
    <col min="14" max="14" width="8.421875" style="0" customWidth="1"/>
    <col min="15" max="15" width="11.28125" style="0" bestFit="1" customWidth="1"/>
    <col min="16" max="17" width="11.8515625" style="0" bestFit="1" customWidth="1"/>
    <col min="18" max="18" width="11.7109375" style="0" customWidth="1"/>
    <col min="19" max="19" width="8.421875" style="0" customWidth="1"/>
    <col min="20" max="20" width="7.7109375" style="0" customWidth="1"/>
    <col min="21" max="25" width="9.28125" style="0" bestFit="1" customWidth="1"/>
    <col min="26" max="26" width="11.421875" style="0" customWidth="1"/>
    <col min="27" max="27" width="9.140625" style="0" customWidth="1"/>
    <col min="28" max="28" width="13.00390625" style="0" customWidth="1"/>
    <col min="29" max="29" width="12.28125" style="0" customWidth="1"/>
    <col min="30" max="30" width="11.421875" style="0" customWidth="1"/>
    <col min="31" max="31" width="20.8515625" style="3" customWidth="1"/>
  </cols>
  <sheetData>
    <row r="1" spans="1:31" ht="20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35"/>
      <c r="P1" s="35"/>
      <c r="Q1" s="35"/>
      <c r="R1" s="35"/>
      <c r="S1" s="35"/>
      <c r="T1" s="35"/>
      <c r="U1" s="35"/>
      <c r="V1" s="35"/>
      <c r="W1" s="35"/>
      <c r="AB1" s="151" t="s">
        <v>40</v>
      </c>
      <c r="AC1" s="151"/>
      <c r="AD1" s="151"/>
      <c r="AE1" s="151"/>
    </row>
    <row r="2" spans="1:31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5"/>
      <c r="P2" s="35"/>
      <c r="Q2" s="35"/>
      <c r="R2" s="35"/>
      <c r="S2" s="35"/>
      <c r="T2" s="35"/>
      <c r="U2" s="35"/>
      <c r="V2" s="35"/>
      <c r="W2" s="35"/>
      <c r="AB2" s="47" t="s">
        <v>41</v>
      </c>
      <c r="AC2" s="47"/>
      <c r="AD2" s="47"/>
      <c r="AE2" s="47"/>
    </row>
    <row r="3" spans="1:31" ht="13.5" customHeight="1">
      <c r="A3" s="37"/>
      <c r="B3" s="37"/>
      <c r="C3" s="150" t="s">
        <v>43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AB3" s="151" t="s">
        <v>42</v>
      </c>
      <c r="AC3" s="151"/>
      <c r="AD3" s="151"/>
      <c r="AE3" s="47"/>
    </row>
    <row r="4" spans="1:31" ht="13.5" customHeight="1">
      <c r="A4" s="37"/>
      <c r="B4" s="37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AB4" s="151" t="s">
        <v>62</v>
      </c>
      <c r="AC4" s="151"/>
      <c r="AD4" s="151"/>
      <c r="AE4" s="47"/>
    </row>
    <row r="5" spans="1:31" ht="15">
      <c r="A5" s="35"/>
      <c r="B5" s="38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35"/>
      <c r="AA5" s="35"/>
      <c r="AB5" s="35"/>
      <c r="AC5" s="35"/>
      <c r="AD5" s="35"/>
      <c r="AE5" s="36"/>
    </row>
    <row r="6" spans="1:31" ht="15">
      <c r="A6" s="35"/>
      <c r="B6" s="38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6"/>
    </row>
    <row r="7" spans="1:223" s="2" customFormat="1" ht="66" customHeight="1">
      <c r="A7" s="107" t="s">
        <v>0</v>
      </c>
      <c r="B7" s="154" t="s">
        <v>1</v>
      </c>
      <c r="C7" s="71" t="s">
        <v>2</v>
      </c>
      <c r="D7" s="85" t="s">
        <v>3</v>
      </c>
      <c r="E7" s="106" t="s">
        <v>19</v>
      </c>
      <c r="F7" s="149" t="s">
        <v>4</v>
      </c>
      <c r="G7" s="105" t="s">
        <v>5</v>
      </c>
      <c r="H7" s="105"/>
      <c r="I7" s="105"/>
      <c r="J7" s="139" t="s">
        <v>6</v>
      </c>
      <c r="K7" s="105"/>
      <c r="L7" s="140"/>
      <c r="M7" s="105" t="s">
        <v>61</v>
      </c>
      <c r="N7" s="61" t="s">
        <v>18</v>
      </c>
      <c r="O7" s="139" t="s">
        <v>7</v>
      </c>
      <c r="P7" s="105"/>
      <c r="Q7" s="105"/>
      <c r="R7" s="140"/>
      <c r="S7" s="141" t="s">
        <v>39</v>
      </c>
      <c r="T7" s="142"/>
      <c r="U7" s="143"/>
      <c r="V7" s="141" t="s">
        <v>9</v>
      </c>
      <c r="W7" s="142"/>
      <c r="X7" s="142"/>
      <c r="Y7" s="143"/>
      <c r="Z7" s="144" t="s">
        <v>10</v>
      </c>
      <c r="AA7" s="146" t="s">
        <v>16</v>
      </c>
      <c r="AB7" s="132" t="s">
        <v>11</v>
      </c>
      <c r="AC7" s="134" t="s">
        <v>12</v>
      </c>
      <c r="AD7" s="135" t="s">
        <v>13</v>
      </c>
      <c r="AE7" s="136" t="s">
        <v>17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</row>
    <row r="8" spans="1:223" s="2" customFormat="1" ht="12.75" customHeight="1">
      <c r="A8" s="108"/>
      <c r="B8" s="84"/>
      <c r="C8" s="72"/>
      <c r="D8" s="86"/>
      <c r="E8" s="95"/>
      <c r="F8" s="70"/>
      <c r="G8" s="78">
        <v>2013</v>
      </c>
      <c r="H8" s="71">
        <v>2014</v>
      </c>
      <c r="I8" s="107">
        <v>2015</v>
      </c>
      <c r="J8" s="87">
        <v>2013</v>
      </c>
      <c r="K8" s="71">
        <v>2014</v>
      </c>
      <c r="L8" s="85">
        <v>2015</v>
      </c>
      <c r="M8" s="105"/>
      <c r="N8" s="61"/>
      <c r="O8" s="87">
        <v>2013</v>
      </c>
      <c r="P8" s="71">
        <v>2014</v>
      </c>
      <c r="Q8" s="71">
        <v>2015</v>
      </c>
      <c r="R8" s="85" t="s">
        <v>14</v>
      </c>
      <c r="S8" s="87">
        <v>2013</v>
      </c>
      <c r="T8" s="71">
        <v>2014</v>
      </c>
      <c r="U8" s="85">
        <v>2015</v>
      </c>
      <c r="V8" s="87">
        <v>2013</v>
      </c>
      <c r="W8" s="71">
        <v>2014</v>
      </c>
      <c r="X8" s="71">
        <v>2015</v>
      </c>
      <c r="Y8" s="85" t="s">
        <v>14</v>
      </c>
      <c r="Z8" s="144"/>
      <c r="AA8" s="113"/>
      <c r="AB8" s="104"/>
      <c r="AC8" s="76"/>
      <c r="AD8" s="115"/>
      <c r="AE8" s="13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</row>
    <row r="9" spans="1:223" s="2" customFormat="1" ht="195" customHeight="1" thickBot="1">
      <c r="A9" s="153"/>
      <c r="B9" s="84"/>
      <c r="C9" s="72"/>
      <c r="D9" s="86"/>
      <c r="E9" s="95"/>
      <c r="F9" s="70"/>
      <c r="G9" s="79"/>
      <c r="H9" s="72"/>
      <c r="I9" s="108"/>
      <c r="J9" s="88"/>
      <c r="K9" s="72"/>
      <c r="L9" s="86"/>
      <c r="M9" s="106"/>
      <c r="N9" s="62"/>
      <c r="O9" s="88"/>
      <c r="P9" s="72"/>
      <c r="Q9" s="72"/>
      <c r="R9" s="86"/>
      <c r="S9" s="88"/>
      <c r="T9" s="72"/>
      <c r="U9" s="86"/>
      <c r="V9" s="88"/>
      <c r="W9" s="72"/>
      <c r="X9" s="131"/>
      <c r="Y9" s="148"/>
      <c r="Z9" s="145"/>
      <c r="AA9" s="147"/>
      <c r="AB9" s="133"/>
      <c r="AC9" s="77"/>
      <c r="AD9" s="116"/>
      <c r="AE9" s="138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</row>
    <row r="10" spans="1:227" s="2" customFormat="1" ht="47.25" customHeight="1">
      <c r="A10" s="120" t="s">
        <v>34</v>
      </c>
      <c r="B10" s="18">
        <v>1</v>
      </c>
      <c r="C10" s="19" t="s">
        <v>21</v>
      </c>
      <c r="D10" s="20" t="s">
        <v>15</v>
      </c>
      <c r="E10" s="39">
        <v>4574.3</v>
      </c>
      <c r="F10" s="96">
        <f>SUM(E10:E22)</f>
        <v>57227</v>
      </c>
      <c r="G10" s="20">
        <v>12</v>
      </c>
      <c r="H10" s="20">
        <v>12</v>
      </c>
      <c r="I10" s="20">
        <v>12</v>
      </c>
      <c r="J10" s="20">
        <v>247</v>
      </c>
      <c r="K10" s="20">
        <v>247</v>
      </c>
      <c r="L10" s="20">
        <v>247</v>
      </c>
      <c r="M10" s="20">
        <f aca="true" t="shared" si="0" ref="M10:M22">G10*J10+H10*K10+I10*L10</f>
        <v>8892</v>
      </c>
      <c r="N10" s="20"/>
      <c r="O10" s="20">
        <v>103256</v>
      </c>
      <c r="P10" s="20">
        <v>109253</v>
      </c>
      <c r="Q10" s="20">
        <v>99827</v>
      </c>
      <c r="R10" s="19">
        <f aca="true" t="shared" si="1" ref="R10:R22">AVERAGE(O10:Q10)</f>
        <v>104112</v>
      </c>
      <c r="S10" s="22">
        <f aca="true" t="shared" si="2" ref="S10:S22">100-O10*100/R10</f>
        <v>0.8221914860918957</v>
      </c>
      <c r="T10" s="22">
        <f aca="true" t="shared" si="3" ref="T10:T22">100-P10*100/R10</f>
        <v>-4.937951436914091</v>
      </c>
      <c r="U10" s="22">
        <f aca="true" t="shared" si="4" ref="U10:U22">100-Q10*100/R10</f>
        <v>4.115759950822195</v>
      </c>
      <c r="V10" s="22">
        <f aca="true" t="shared" si="5" ref="V10:V22">O10/(G10*J10)</f>
        <v>34.83670715249663</v>
      </c>
      <c r="W10" s="22">
        <f aca="true" t="shared" si="6" ref="W10:W22">P10/(H10*K10)</f>
        <v>36.859986504723345</v>
      </c>
      <c r="X10" s="4">
        <f aca="true" t="shared" si="7" ref="X10:X22">Q10/(I10*L10)</f>
        <v>33.67982456140351</v>
      </c>
      <c r="Y10" s="5">
        <f>AVERAGE(V10:X10)</f>
        <v>35.125506072874494</v>
      </c>
      <c r="Z10" s="6">
        <f aca="true" t="shared" si="8" ref="Z10:Z22">Y10*M10/3</f>
        <v>104112</v>
      </c>
      <c r="AA10" s="6">
        <f>Z10*3%</f>
        <v>3123.3599999999997</v>
      </c>
      <c r="AB10" s="4">
        <f aca="true" t="shared" si="9" ref="AB10:AB22">Z10-AA10</f>
        <v>100988.64</v>
      </c>
      <c r="AC10" s="125">
        <f>AB10+AB11+AB12+AB13+AB14+AB15+AB16+AB17+AB18+AB19+AB20+AB21+AB22</f>
        <v>1423317.2133333334</v>
      </c>
      <c r="AD10" s="128">
        <f>AC10/F10</f>
        <v>24.87142805552158</v>
      </c>
      <c r="AE10" s="43" t="s">
        <v>20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</row>
    <row r="11" spans="1:227" s="2" customFormat="1" ht="45.75" customHeight="1">
      <c r="A11" s="121"/>
      <c r="B11" s="18">
        <v>2</v>
      </c>
      <c r="C11" s="19" t="s">
        <v>23</v>
      </c>
      <c r="D11" s="19" t="s">
        <v>15</v>
      </c>
      <c r="E11" s="40">
        <v>6809.9</v>
      </c>
      <c r="F11" s="97"/>
      <c r="G11" s="20">
        <v>12</v>
      </c>
      <c r="H11" s="20">
        <v>12</v>
      </c>
      <c r="I11" s="20">
        <v>12</v>
      </c>
      <c r="J11" s="20">
        <v>247</v>
      </c>
      <c r="K11" s="20">
        <v>247</v>
      </c>
      <c r="L11" s="20">
        <v>247</v>
      </c>
      <c r="M11" s="20">
        <f t="shared" si="0"/>
        <v>8892</v>
      </c>
      <c r="N11" s="20"/>
      <c r="O11" s="19">
        <v>167530</v>
      </c>
      <c r="P11" s="19">
        <v>169860</v>
      </c>
      <c r="Q11" s="19">
        <v>168430</v>
      </c>
      <c r="R11" s="19">
        <f t="shared" si="1"/>
        <v>168606.66666666666</v>
      </c>
      <c r="S11" s="22">
        <f t="shared" si="2"/>
        <v>0.6385670791981255</v>
      </c>
      <c r="T11" s="22">
        <f t="shared" si="3"/>
        <v>-0.7433474358467436</v>
      </c>
      <c r="U11" s="22">
        <f t="shared" si="4"/>
        <v>0.10478035664860386</v>
      </c>
      <c r="V11" s="22">
        <f t="shared" si="5"/>
        <v>56.52159244264507</v>
      </c>
      <c r="W11" s="22">
        <f t="shared" si="6"/>
        <v>57.30769230769231</v>
      </c>
      <c r="X11" s="4">
        <f t="shared" si="7"/>
        <v>56.82523616734143</v>
      </c>
      <c r="Y11" s="5">
        <f>(V11+X11)/2</f>
        <v>56.67341430499325</v>
      </c>
      <c r="Z11" s="8">
        <f t="shared" si="8"/>
        <v>167980</v>
      </c>
      <c r="AA11" s="6">
        <f aca="true" t="shared" si="10" ref="AA11:AA22">Z11*3%</f>
        <v>5039.4</v>
      </c>
      <c r="AB11" s="4">
        <f t="shared" si="9"/>
        <v>162940.6</v>
      </c>
      <c r="AC11" s="126"/>
      <c r="AD11" s="129"/>
      <c r="AE11" s="43" t="s">
        <v>20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</row>
    <row r="12" spans="1:227" s="2" customFormat="1" ht="43.5" customHeight="1">
      <c r="A12" s="121"/>
      <c r="B12" s="18">
        <v>3</v>
      </c>
      <c r="C12" s="19" t="s">
        <v>24</v>
      </c>
      <c r="D12" s="20" t="s">
        <v>15</v>
      </c>
      <c r="E12" s="39">
        <v>1447.6</v>
      </c>
      <c r="F12" s="97"/>
      <c r="G12" s="20">
        <v>12</v>
      </c>
      <c r="H12" s="20">
        <v>12</v>
      </c>
      <c r="I12" s="20">
        <v>12</v>
      </c>
      <c r="J12" s="20">
        <v>247</v>
      </c>
      <c r="K12" s="20">
        <v>247</v>
      </c>
      <c r="L12" s="20">
        <v>247</v>
      </c>
      <c r="M12" s="20">
        <f t="shared" si="0"/>
        <v>8892</v>
      </c>
      <c r="N12" s="20"/>
      <c r="O12" s="20">
        <v>19895</v>
      </c>
      <c r="P12" s="20">
        <v>20248</v>
      </c>
      <c r="Q12" s="20">
        <v>20457</v>
      </c>
      <c r="R12" s="19">
        <f t="shared" si="1"/>
        <v>20200</v>
      </c>
      <c r="S12" s="22">
        <f t="shared" si="2"/>
        <v>1.5099009900990126</v>
      </c>
      <c r="T12" s="22">
        <f t="shared" si="3"/>
        <v>-0.23762376237623073</v>
      </c>
      <c r="U12" s="22">
        <f t="shared" si="4"/>
        <v>-1.2722772277227676</v>
      </c>
      <c r="V12" s="22">
        <f t="shared" si="5"/>
        <v>6.71221322537112</v>
      </c>
      <c r="W12" s="22">
        <f t="shared" si="6"/>
        <v>6.8313090418353575</v>
      </c>
      <c r="X12" s="4">
        <f t="shared" si="7"/>
        <v>6.901821862348178</v>
      </c>
      <c r="Y12" s="5">
        <f>AVERAGE(V12:X12)</f>
        <v>6.815114709851552</v>
      </c>
      <c r="Z12" s="6">
        <f t="shared" si="8"/>
        <v>20200</v>
      </c>
      <c r="AA12" s="6">
        <f t="shared" si="10"/>
        <v>606</v>
      </c>
      <c r="AB12" s="4">
        <f t="shared" si="9"/>
        <v>19594</v>
      </c>
      <c r="AC12" s="126"/>
      <c r="AD12" s="129"/>
      <c r="AE12" s="43" t="s">
        <v>20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:227" s="2" customFormat="1" ht="39" customHeight="1">
      <c r="A13" s="121"/>
      <c r="B13" s="18">
        <v>4</v>
      </c>
      <c r="C13" s="19" t="s">
        <v>25</v>
      </c>
      <c r="D13" s="19" t="s">
        <v>15</v>
      </c>
      <c r="E13" s="39">
        <v>5002.2</v>
      </c>
      <c r="F13" s="97"/>
      <c r="G13" s="20">
        <v>12</v>
      </c>
      <c r="H13" s="20">
        <v>12</v>
      </c>
      <c r="I13" s="20">
        <v>12</v>
      </c>
      <c r="J13" s="20">
        <v>247</v>
      </c>
      <c r="K13" s="20">
        <v>247</v>
      </c>
      <c r="L13" s="20">
        <v>247</v>
      </c>
      <c r="M13" s="20">
        <f t="shared" si="0"/>
        <v>8892</v>
      </c>
      <c r="N13" s="20"/>
      <c r="O13" s="19">
        <v>107823</v>
      </c>
      <c r="P13" s="19">
        <v>105919</v>
      </c>
      <c r="Q13" s="19">
        <v>110072</v>
      </c>
      <c r="R13" s="19">
        <f t="shared" si="1"/>
        <v>107938</v>
      </c>
      <c r="S13" s="22">
        <f t="shared" si="2"/>
        <v>0.10654264485167175</v>
      </c>
      <c r="T13" s="22">
        <f t="shared" si="3"/>
        <v>1.8705182604828678</v>
      </c>
      <c r="U13" s="22">
        <f t="shared" si="4"/>
        <v>-1.9770609053345396</v>
      </c>
      <c r="V13" s="22">
        <f t="shared" si="5"/>
        <v>36.37753036437247</v>
      </c>
      <c r="W13" s="22">
        <f t="shared" si="6"/>
        <v>35.735155195681514</v>
      </c>
      <c r="X13" s="4">
        <f t="shared" si="7"/>
        <v>37.13630229419703</v>
      </c>
      <c r="Y13" s="5">
        <f>AVERAGE(V13:X13)</f>
        <v>36.41632928475034</v>
      </c>
      <c r="Z13" s="8">
        <f t="shared" si="8"/>
        <v>107938</v>
      </c>
      <c r="AA13" s="6">
        <f t="shared" si="10"/>
        <v>3238.14</v>
      </c>
      <c r="AB13" s="4">
        <f t="shared" si="9"/>
        <v>104699.86</v>
      </c>
      <c r="AC13" s="126"/>
      <c r="AD13" s="129"/>
      <c r="AE13" s="43" t="s">
        <v>20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:227" s="2" customFormat="1" ht="42.75" customHeight="1">
      <c r="A14" s="121"/>
      <c r="B14" s="18">
        <v>5</v>
      </c>
      <c r="C14" s="19" t="s">
        <v>22</v>
      </c>
      <c r="D14" s="19" t="s">
        <v>15</v>
      </c>
      <c r="E14" s="39">
        <v>4741.4</v>
      </c>
      <c r="F14" s="97"/>
      <c r="G14" s="20">
        <v>12</v>
      </c>
      <c r="H14" s="20">
        <v>12</v>
      </c>
      <c r="I14" s="20">
        <v>12</v>
      </c>
      <c r="J14" s="20">
        <v>247</v>
      </c>
      <c r="K14" s="20">
        <v>247</v>
      </c>
      <c r="L14" s="20">
        <v>247</v>
      </c>
      <c r="M14" s="20">
        <f t="shared" si="0"/>
        <v>8892</v>
      </c>
      <c r="N14" s="20"/>
      <c r="O14" s="19">
        <v>84662</v>
      </c>
      <c r="P14" s="19">
        <v>82500</v>
      </c>
      <c r="Q14" s="19">
        <v>92564</v>
      </c>
      <c r="R14" s="19">
        <f t="shared" si="1"/>
        <v>86575.33333333333</v>
      </c>
      <c r="S14" s="22">
        <f t="shared" si="2"/>
        <v>2.210021330171017</v>
      </c>
      <c r="T14" s="22">
        <f t="shared" si="3"/>
        <v>4.707268429036745</v>
      </c>
      <c r="U14" s="22">
        <f t="shared" si="4"/>
        <v>-6.91728975920779</v>
      </c>
      <c r="V14" s="22">
        <f t="shared" si="5"/>
        <v>28.563427800269906</v>
      </c>
      <c r="W14" s="22">
        <f t="shared" si="6"/>
        <v>27.83400809716599</v>
      </c>
      <c r="X14" s="4">
        <f t="shared" si="7"/>
        <v>31.229419703103915</v>
      </c>
      <c r="Y14" s="5">
        <f>AVERAGE(V14:X14)</f>
        <v>29.208951866846604</v>
      </c>
      <c r="Z14" s="8">
        <f t="shared" si="8"/>
        <v>86575.33333333333</v>
      </c>
      <c r="AA14" s="6">
        <f t="shared" si="10"/>
        <v>2597.2599999999998</v>
      </c>
      <c r="AB14" s="4">
        <f t="shared" si="9"/>
        <v>83978.07333333333</v>
      </c>
      <c r="AC14" s="126"/>
      <c r="AD14" s="129"/>
      <c r="AE14" s="43" t="s">
        <v>20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:227" s="2" customFormat="1" ht="39" customHeight="1">
      <c r="A15" s="121"/>
      <c r="B15" s="18">
        <v>6</v>
      </c>
      <c r="C15" s="19" t="s">
        <v>26</v>
      </c>
      <c r="D15" s="20" t="s">
        <v>15</v>
      </c>
      <c r="E15" s="39">
        <v>3655.4</v>
      </c>
      <c r="F15" s="98"/>
      <c r="G15" s="20">
        <v>12</v>
      </c>
      <c r="H15" s="20">
        <v>12</v>
      </c>
      <c r="I15" s="20">
        <v>12</v>
      </c>
      <c r="J15" s="20">
        <v>247</v>
      </c>
      <c r="K15" s="20">
        <v>247</v>
      </c>
      <c r="L15" s="20">
        <v>247</v>
      </c>
      <c r="M15" s="20">
        <f t="shared" si="0"/>
        <v>8892</v>
      </c>
      <c r="N15" s="20"/>
      <c r="O15" s="20">
        <v>144210</v>
      </c>
      <c r="P15" s="20">
        <v>145279</v>
      </c>
      <c r="Q15" s="20">
        <v>159828</v>
      </c>
      <c r="R15" s="19">
        <f t="shared" si="1"/>
        <v>149772.33333333334</v>
      </c>
      <c r="S15" s="22">
        <f t="shared" si="2"/>
        <v>3.713859034935254</v>
      </c>
      <c r="T15" s="22">
        <f t="shared" si="3"/>
        <v>3.0001090544092506</v>
      </c>
      <c r="U15" s="22">
        <f t="shared" si="4"/>
        <v>-6.71396808934449</v>
      </c>
      <c r="V15" s="22">
        <f t="shared" si="5"/>
        <v>48.65384615384615</v>
      </c>
      <c r="W15" s="22">
        <f t="shared" si="6"/>
        <v>49.01450742240216</v>
      </c>
      <c r="X15" s="4">
        <f t="shared" si="7"/>
        <v>53.92307692307692</v>
      </c>
      <c r="Y15" s="5">
        <f>AVERAGE(V15:X15)</f>
        <v>50.5304768331084</v>
      </c>
      <c r="Z15" s="6">
        <f t="shared" si="8"/>
        <v>149772.33333333328</v>
      </c>
      <c r="AA15" s="6">
        <f t="shared" si="10"/>
        <v>4493.169999999998</v>
      </c>
      <c r="AB15" s="4">
        <f t="shared" si="9"/>
        <v>145279.16333333327</v>
      </c>
      <c r="AC15" s="126"/>
      <c r="AD15" s="129"/>
      <c r="AE15" s="43" t="s">
        <v>20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s="2" customFormat="1" ht="39.75" customHeight="1">
      <c r="A16" s="121"/>
      <c r="B16" s="18">
        <v>7</v>
      </c>
      <c r="C16" s="19" t="s">
        <v>27</v>
      </c>
      <c r="D16" s="19" t="s">
        <v>15</v>
      </c>
      <c r="E16" s="39">
        <v>5185.7</v>
      </c>
      <c r="F16" s="97"/>
      <c r="G16" s="20">
        <v>12</v>
      </c>
      <c r="H16" s="20">
        <v>12</v>
      </c>
      <c r="I16" s="20">
        <v>12</v>
      </c>
      <c r="J16" s="20">
        <v>247</v>
      </c>
      <c r="K16" s="20">
        <v>247</v>
      </c>
      <c r="L16" s="20">
        <v>247</v>
      </c>
      <c r="M16" s="20">
        <f t="shared" si="0"/>
        <v>8892</v>
      </c>
      <c r="N16" s="20"/>
      <c r="O16" s="19">
        <v>170977</v>
      </c>
      <c r="P16" s="19">
        <v>168751</v>
      </c>
      <c r="Q16" s="19">
        <v>184547</v>
      </c>
      <c r="R16" s="19">
        <f t="shared" si="1"/>
        <v>174758.33333333334</v>
      </c>
      <c r="S16" s="22">
        <f t="shared" si="2"/>
        <v>2.1637499403938847</v>
      </c>
      <c r="T16" s="22">
        <f t="shared" si="3"/>
        <v>3.43750894091842</v>
      </c>
      <c r="U16" s="22">
        <f t="shared" si="4"/>
        <v>-5.601258881312276</v>
      </c>
      <c r="V16" s="22">
        <f t="shared" si="5"/>
        <v>57.68454790823212</v>
      </c>
      <c r="W16" s="22">
        <f t="shared" si="6"/>
        <v>56.93353576248313</v>
      </c>
      <c r="X16" s="4">
        <f t="shared" si="7"/>
        <v>62.26282051282051</v>
      </c>
      <c r="Y16" s="5">
        <f>(V16+X16)/2</f>
        <v>59.973684210526315</v>
      </c>
      <c r="Z16" s="8">
        <f t="shared" si="8"/>
        <v>177762</v>
      </c>
      <c r="AA16" s="6">
        <f t="shared" si="10"/>
        <v>5332.86</v>
      </c>
      <c r="AB16" s="4">
        <f t="shared" si="9"/>
        <v>172429.14</v>
      </c>
      <c r="AC16" s="126"/>
      <c r="AD16" s="129"/>
      <c r="AE16" s="43" t="s">
        <v>20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31" ht="37.5" customHeight="1">
      <c r="A17" s="122"/>
      <c r="B17" s="18">
        <v>8</v>
      </c>
      <c r="C17" s="19" t="s">
        <v>28</v>
      </c>
      <c r="D17" s="20" t="s">
        <v>15</v>
      </c>
      <c r="E17" s="39">
        <v>5211.4</v>
      </c>
      <c r="F17" s="97"/>
      <c r="G17" s="20">
        <v>12</v>
      </c>
      <c r="H17" s="20">
        <v>12</v>
      </c>
      <c r="I17" s="20">
        <v>12</v>
      </c>
      <c r="J17" s="20">
        <v>247</v>
      </c>
      <c r="K17" s="20">
        <v>247</v>
      </c>
      <c r="L17" s="20">
        <v>247</v>
      </c>
      <c r="M17" s="20">
        <f t="shared" si="0"/>
        <v>8892</v>
      </c>
      <c r="N17" s="20"/>
      <c r="O17" s="20">
        <v>103560</v>
      </c>
      <c r="P17" s="20">
        <v>198418</v>
      </c>
      <c r="Q17" s="20">
        <v>233522</v>
      </c>
      <c r="R17" s="19">
        <f t="shared" si="1"/>
        <v>178500</v>
      </c>
      <c r="S17" s="22">
        <f t="shared" si="2"/>
        <v>41.983193277310924</v>
      </c>
      <c r="T17" s="22">
        <f t="shared" si="3"/>
        <v>-11.158543417366943</v>
      </c>
      <c r="U17" s="22">
        <f t="shared" si="4"/>
        <v>-30.824649859943975</v>
      </c>
      <c r="V17" s="22">
        <f t="shared" si="5"/>
        <v>34.93927125506073</v>
      </c>
      <c r="W17" s="22">
        <f t="shared" si="6"/>
        <v>66.94264507422402</v>
      </c>
      <c r="X17" s="4">
        <f t="shared" si="7"/>
        <v>78.78609986504723</v>
      </c>
      <c r="Y17" s="5">
        <f aca="true" t="shared" si="11" ref="Y17:Y22">AVERAGE(V17:X17)</f>
        <v>60.22267206477733</v>
      </c>
      <c r="Z17" s="6">
        <f t="shared" si="8"/>
        <v>178500</v>
      </c>
      <c r="AA17" s="6">
        <f t="shared" si="10"/>
        <v>5355</v>
      </c>
      <c r="AB17" s="4">
        <f t="shared" si="9"/>
        <v>173145</v>
      </c>
      <c r="AC17" s="126"/>
      <c r="AD17" s="129"/>
      <c r="AE17" s="43" t="s">
        <v>20</v>
      </c>
    </row>
    <row r="18" spans="1:31" ht="36.75" customHeight="1">
      <c r="A18" s="122"/>
      <c r="B18" s="18">
        <v>9</v>
      </c>
      <c r="C18" s="19" t="s">
        <v>33</v>
      </c>
      <c r="D18" s="19" t="s">
        <v>15</v>
      </c>
      <c r="E18" s="39">
        <v>3380.8</v>
      </c>
      <c r="F18" s="97"/>
      <c r="G18" s="20">
        <v>12</v>
      </c>
      <c r="H18" s="20">
        <v>12</v>
      </c>
      <c r="I18" s="20">
        <v>12</v>
      </c>
      <c r="J18" s="20">
        <v>247</v>
      </c>
      <c r="K18" s="20">
        <v>247</v>
      </c>
      <c r="L18" s="20">
        <v>247</v>
      </c>
      <c r="M18" s="20">
        <f t="shared" si="0"/>
        <v>8892</v>
      </c>
      <c r="N18" s="20"/>
      <c r="O18" s="19"/>
      <c r="P18" s="19"/>
      <c r="Q18" s="19">
        <v>211400</v>
      </c>
      <c r="R18" s="19">
        <f t="shared" si="1"/>
        <v>211400</v>
      </c>
      <c r="S18" s="22">
        <f t="shared" si="2"/>
        <v>100</v>
      </c>
      <c r="T18" s="22">
        <f t="shared" si="3"/>
        <v>100</v>
      </c>
      <c r="U18" s="22">
        <f t="shared" si="4"/>
        <v>0</v>
      </c>
      <c r="V18" s="22">
        <f t="shared" si="5"/>
        <v>0</v>
      </c>
      <c r="W18" s="22">
        <f t="shared" si="6"/>
        <v>0</v>
      </c>
      <c r="X18" s="4">
        <f t="shared" si="7"/>
        <v>71.32253711201079</v>
      </c>
      <c r="Y18" s="5">
        <f t="shared" si="11"/>
        <v>23.774179037336932</v>
      </c>
      <c r="Z18" s="8">
        <f t="shared" si="8"/>
        <v>70466.66666666667</v>
      </c>
      <c r="AA18" s="6">
        <f t="shared" si="10"/>
        <v>2114</v>
      </c>
      <c r="AB18" s="4">
        <f t="shared" si="9"/>
        <v>68352.66666666667</v>
      </c>
      <c r="AC18" s="126"/>
      <c r="AD18" s="129"/>
      <c r="AE18" s="43" t="s">
        <v>20</v>
      </c>
    </row>
    <row r="19" spans="1:31" ht="33" customHeight="1">
      <c r="A19" s="122"/>
      <c r="B19" s="18">
        <v>10</v>
      </c>
      <c r="C19" s="19" t="s">
        <v>29</v>
      </c>
      <c r="D19" s="19" t="s">
        <v>15</v>
      </c>
      <c r="E19" s="39">
        <v>3797.7</v>
      </c>
      <c r="F19" s="97"/>
      <c r="G19" s="20">
        <v>12</v>
      </c>
      <c r="H19" s="20">
        <v>12</v>
      </c>
      <c r="I19" s="20">
        <v>12</v>
      </c>
      <c r="J19" s="20">
        <v>247</v>
      </c>
      <c r="K19" s="20">
        <v>247</v>
      </c>
      <c r="L19" s="20">
        <v>247</v>
      </c>
      <c r="M19" s="20">
        <f t="shared" si="0"/>
        <v>8892</v>
      </c>
      <c r="N19" s="20"/>
      <c r="O19" s="19">
        <v>145786</v>
      </c>
      <c r="P19" s="19">
        <v>147620</v>
      </c>
      <c r="Q19" s="19">
        <v>157410</v>
      </c>
      <c r="R19" s="19">
        <f t="shared" si="1"/>
        <v>150272</v>
      </c>
      <c r="S19" s="22">
        <f t="shared" si="2"/>
        <v>2.985253407155028</v>
      </c>
      <c r="T19" s="22">
        <f t="shared" si="3"/>
        <v>1.764799829642243</v>
      </c>
      <c r="U19" s="22">
        <f t="shared" si="4"/>
        <v>-4.750053236797271</v>
      </c>
      <c r="V19" s="22">
        <f t="shared" si="5"/>
        <v>49.185560053981106</v>
      </c>
      <c r="W19" s="22">
        <f t="shared" si="6"/>
        <v>49.80431848852901</v>
      </c>
      <c r="X19" s="4">
        <f t="shared" si="7"/>
        <v>53.107287449392715</v>
      </c>
      <c r="Y19" s="5">
        <f t="shared" si="11"/>
        <v>50.69905533063428</v>
      </c>
      <c r="Z19" s="8">
        <f t="shared" si="8"/>
        <v>150272</v>
      </c>
      <c r="AA19" s="6">
        <f t="shared" si="10"/>
        <v>4508.16</v>
      </c>
      <c r="AB19" s="4">
        <f t="shared" si="9"/>
        <v>145763.84</v>
      </c>
      <c r="AC19" s="126"/>
      <c r="AD19" s="129"/>
      <c r="AE19" s="43" t="s">
        <v>20</v>
      </c>
    </row>
    <row r="20" spans="1:31" ht="33.75" customHeight="1">
      <c r="A20" s="122"/>
      <c r="B20" s="18">
        <v>11</v>
      </c>
      <c r="C20" s="19" t="s">
        <v>30</v>
      </c>
      <c r="D20" s="19" t="s">
        <v>15</v>
      </c>
      <c r="E20" s="39">
        <v>5157.4</v>
      </c>
      <c r="F20" s="97"/>
      <c r="G20" s="20">
        <v>12</v>
      </c>
      <c r="H20" s="20">
        <v>12</v>
      </c>
      <c r="I20" s="20">
        <v>12</v>
      </c>
      <c r="J20" s="20">
        <v>247</v>
      </c>
      <c r="K20" s="20">
        <v>247</v>
      </c>
      <c r="L20" s="20">
        <v>247</v>
      </c>
      <c r="M20" s="20">
        <f t="shared" si="0"/>
        <v>8892</v>
      </c>
      <c r="N20" s="20"/>
      <c r="O20" s="19"/>
      <c r="P20" s="19"/>
      <c r="Q20" s="19">
        <v>155183</v>
      </c>
      <c r="R20" s="19">
        <f t="shared" si="1"/>
        <v>155183</v>
      </c>
      <c r="S20" s="22">
        <f t="shared" si="2"/>
        <v>100</v>
      </c>
      <c r="T20" s="22">
        <f t="shared" si="3"/>
        <v>100</v>
      </c>
      <c r="U20" s="22">
        <f t="shared" si="4"/>
        <v>0</v>
      </c>
      <c r="V20" s="22">
        <f t="shared" si="5"/>
        <v>0</v>
      </c>
      <c r="W20" s="22">
        <f t="shared" si="6"/>
        <v>0</v>
      </c>
      <c r="X20" s="4">
        <f t="shared" si="7"/>
        <v>52.355937921727396</v>
      </c>
      <c r="Y20" s="5">
        <f t="shared" si="11"/>
        <v>17.451979307242464</v>
      </c>
      <c r="Z20" s="8">
        <f t="shared" si="8"/>
        <v>51727.666666666664</v>
      </c>
      <c r="AA20" s="6">
        <f t="shared" si="10"/>
        <v>1551.83</v>
      </c>
      <c r="AB20" s="4">
        <f t="shared" si="9"/>
        <v>50175.83666666666</v>
      </c>
      <c r="AC20" s="126"/>
      <c r="AD20" s="129"/>
      <c r="AE20" s="43" t="s">
        <v>20</v>
      </c>
    </row>
    <row r="21" spans="1:31" ht="35.25" customHeight="1">
      <c r="A21" s="123"/>
      <c r="B21" s="41">
        <v>12</v>
      </c>
      <c r="C21" s="19" t="s">
        <v>31</v>
      </c>
      <c r="D21" s="19" t="s">
        <v>15</v>
      </c>
      <c r="E21" s="39">
        <v>6714.5</v>
      </c>
      <c r="F21" s="97"/>
      <c r="G21" s="20">
        <v>12</v>
      </c>
      <c r="H21" s="20">
        <v>12</v>
      </c>
      <c r="I21" s="20">
        <v>12</v>
      </c>
      <c r="J21" s="20">
        <v>247</v>
      </c>
      <c r="K21" s="20">
        <v>247</v>
      </c>
      <c r="L21" s="20">
        <v>247</v>
      </c>
      <c r="M21" s="20">
        <f t="shared" si="0"/>
        <v>8892</v>
      </c>
      <c r="N21" s="20"/>
      <c r="O21" s="19">
        <v>78123</v>
      </c>
      <c r="P21" s="19">
        <v>80759</v>
      </c>
      <c r="Q21" s="19">
        <v>61639</v>
      </c>
      <c r="R21" s="19">
        <f t="shared" si="1"/>
        <v>73507</v>
      </c>
      <c r="S21" s="22">
        <f t="shared" si="2"/>
        <v>-6.279674044648814</v>
      </c>
      <c r="T21" s="22">
        <f t="shared" si="3"/>
        <v>-9.865727073612035</v>
      </c>
      <c r="U21" s="22">
        <f t="shared" si="4"/>
        <v>16.14540111826085</v>
      </c>
      <c r="V21" s="22">
        <f t="shared" si="5"/>
        <v>26.35728744939271</v>
      </c>
      <c r="W21" s="22">
        <f t="shared" si="6"/>
        <v>27.246626180836707</v>
      </c>
      <c r="X21" s="4">
        <f t="shared" si="7"/>
        <v>20.795883940620783</v>
      </c>
      <c r="Y21" s="5">
        <f t="shared" si="11"/>
        <v>24.799932523616732</v>
      </c>
      <c r="Z21" s="8">
        <f t="shared" si="8"/>
        <v>73506.99999999999</v>
      </c>
      <c r="AA21" s="6">
        <f t="shared" si="10"/>
        <v>2205.2099999999996</v>
      </c>
      <c r="AB21" s="4">
        <f t="shared" si="9"/>
        <v>71301.78999999998</v>
      </c>
      <c r="AC21" s="126"/>
      <c r="AD21" s="129"/>
      <c r="AE21" s="43" t="s">
        <v>20</v>
      </c>
    </row>
    <row r="22" spans="1:31" ht="30.75" customHeight="1">
      <c r="A22" s="124"/>
      <c r="B22" s="41">
        <v>13</v>
      </c>
      <c r="C22" s="19" t="s">
        <v>32</v>
      </c>
      <c r="D22" s="19" t="s">
        <v>15</v>
      </c>
      <c r="E22" s="39">
        <v>1548.7</v>
      </c>
      <c r="F22" s="99"/>
      <c r="G22" s="20">
        <v>12</v>
      </c>
      <c r="H22" s="20">
        <v>12</v>
      </c>
      <c r="I22" s="20">
        <v>12</v>
      </c>
      <c r="J22" s="20">
        <v>247</v>
      </c>
      <c r="K22" s="20">
        <v>247</v>
      </c>
      <c r="L22" s="20">
        <v>247</v>
      </c>
      <c r="M22" s="20">
        <f t="shared" si="0"/>
        <v>8892</v>
      </c>
      <c r="N22" s="20"/>
      <c r="O22" s="19">
        <v>125450</v>
      </c>
      <c r="P22" s="19">
        <v>127190</v>
      </c>
      <c r="Q22" s="19">
        <v>132933</v>
      </c>
      <c r="R22" s="19">
        <f t="shared" si="1"/>
        <v>128524.33333333333</v>
      </c>
      <c r="S22" s="22">
        <f t="shared" si="2"/>
        <v>2.3920243378037327</v>
      </c>
      <c r="T22" s="22">
        <f t="shared" si="3"/>
        <v>1.0381951018354414</v>
      </c>
      <c r="U22" s="22">
        <f t="shared" si="4"/>
        <v>-3.4302194396391883</v>
      </c>
      <c r="V22" s="22">
        <f t="shared" si="5"/>
        <v>42.324561403508774</v>
      </c>
      <c r="W22" s="22">
        <f t="shared" si="6"/>
        <v>42.91160593792173</v>
      </c>
      <c r="X22" s="42">
        <f t="shared" si="7"/>
        <v>44.84919028340081</v>
      </c>
      <c r="Y22" s="44">
        <f t="shared" si="11"/>
        <v>43.36178587494377</v>
      </c>
      <c r="Z22" s="45">
        <f t="shared" si="8"/>
        <v>128524.33333333333</v>
      </c>
      <c r="AA22" s="46">
        <f t="shared" si="10"/>
        <v>3855.7299999999996</v>
      </c>
      <c r="AB22" s="42">
        <f t="shared" si="9"/>
        <v>124668.60333333333</v>
      </c>
      <c r="AC22" s="127"/>
      <c r="AD22" s="130"/>
      <c r="AE22" s="43" t="s">
        <v>20</v>
      </c>
    </row>
    <row r="23" spans="2:31" ht="15.75"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0"/>
    </row>
    <row r="24" spans="1:31" ht="15.75">
      <c r="A24" t="s">
        <v>44</v>
      </c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0"/>
    </row>
    <row r="25" spans="1:31" ht="15.75">
      <c r="A25" t="s">
        <v>45</v>
      </c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0"/>
    </row>
    <row r="26" spans="2:31" ht="15.75"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0"/>
    </row>
    <row r="27" spans="3:28" ht="15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3:28" ht="15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</sheetData>
  <sheetProtection/>
  <mergeCells count="45">
    <mergeCell ref="C3:Y5"/>
    <mergeCell ref="AB1:AE1"/>
    <mergeCell ref="AB3:AD3"/>
    <mergeCell ref="AB4:AD4"/>
    <mergeCell ref="F10:F22"/>
    <mergeCell ref="A1:N1"/>
    <mergeCell ref="A7:A9"/>
    <mergeCell ref="B7:B9"/>
    <mergeCell ref="C7:C9"/>
    <mergeCell ref="D7:D9"/>
    <mergeCell ref="E7:E9"/>
    <mergeCell ref="F7:F9"/>
    <mergeCell ref="G7:I7"/>
    <mergeCell ref="J7:L7"/>
    <mergeCell ref="M7:M9"/>
    <mergeCell ref="N7:N9"/>
    <mergeCell ref="S7:U7"/>
    <mergeCell ref="V7:Y7"/>
    <mergeCell ref="Z7:Z9"/>
    <mergeCell ref="AA7:AA9"/>
    <mergeCell ref="O8:O9"/>
    <mergeCell ref="P8:P9"/>
    <mergeCell ref="Q8:Q9"/>
    <mergeCell ref="R8:R9"/>
    <mergeCell ref="Y8:Y9"/>
    <mergeCell ref="AC7:AC9"/>
    <mergeCell ref="AD7:AD9"/>
    <mergeCell ref="AE7:AE9"/>
    <mergeCell ref="G8:G9"/>
    <mergeCell ref="H8:H9"/>
    <mergeCell ref="I8:I9"/>
    <mergeCell ref="J8:J9"/>
    <mergeCell ref="K8:K9"/>
    <mergeCell ref="L8:L9"/>
    <mergeCell ref="O7:R7"/>
    <mergeCell ref="A10:A22"/>
    <mergeCell ref="AC10:AC22"/>
    <mergeCell ref="AD10:AD22"/>
    <mergeCell ref="S8:S9"/>
    <mergeCell ref="T8:T9"/>
    <mergeCell ref="U8:U9"/>
    <mergeCell ref="V8:V9"/>
    <mergeCell ref="W8:W9"/>
    <mergeCell ref="X8:X9"/>
    <mergeCell ref="AB7:AB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Ирина Анатольевна</dc:creator>
  <cp:keywords/>
  <dc:description/>
  <cp:lastModifiedBy>Шуленина Е. А.</cp:lastModifiedBy>
  <cp:lastPrinted>2016-10-17T11:22:41Z</cp:lastPrinted>
  <dcterms:created xsi:type="dcterms:W3CDTF">2016-07-14T10:28:49Z</dcterms:created>
  <dcterms:modified xsi:type="dcterms:W3CDTF">2016-11-23T09:39:34Z</dcterms:modified>
  <cp:category/>
  <cp:version/>
  <cp:contentType/>
  <cp:contentStatus/>
</cp:coreProperties>
</file>