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>
    <definedName name="SHARED_FORMULA_5_111_5_111_2">#REF!+#REF!+#REF!</definedName>
    <definedName name="SHARED_FORMULA_5_141_5_141_2">#REF!+#REF!+#REF!</definedName>
    <definedName name="SHARED_FORMULA_5_142_5_142_2">#N/A</definedName>
    <definedName name="SHARED_FORMULA_5_16_5_16_2">#REF!+#REF!+#REF!</definedName>
    <definedName name="SHARED_FORMULA_5_168_5_168_2">#N/A</definedName>
    <definedName name="SHARED_FORMULA_5_169_5_169_2">#N/A</definedName>
    <definedName name="SHARED_FORMULA_5_178_5_178_2">#REF!+#REF!+#REF!+#REF!</definedName>
    <definedName name="SHARED_FORMULA_5_183_5_183_2">#N/A</definedName>
    <definedName name="SHARED_FORMULA_5_191_5_191_2">#REF!+#REF!+#REF!+#REF!</definedName>
    <definedName name="SHARED_FORMULA_5_192_5_192_2">#REF!+#REF!+#REF!+#REF!</definedName>
    <definedName name="SHARED_FORMULA_5_195_5_195_2">#REF!+#REF!+#REF!+#REF!</definedName>
    <definedName name="SHARED_FORMULA_5_196_5_196_2">#REF!+#REF!+#REF!+#REF!</definedName>
    <definedName name="SHARED_FORMULA_5_199_5_199_2">#N/A</definedName>
    <definedName name="SHARED_FORMULA_5_201_5_201_2">#REF!+#REF!+#REF!+#REF!</definedName>
    <definedName name="SHARED_FORMULA_5_206_5_206_2">#REF!+#REF!+#REF!+#REF!</definedName>
    <definedName name="SHARED_FORMULA_5_211_5_211_2">#REF!+#REF!+#REF!+#REF!</definedName>
    <definedName name="SHARED_FORMULA_5_231_5_231_2">#REF!+#REF!+#REF!+#REF!</definedName>
    <definedName name="SHARED_FORMULA_5_232_5_232_2">#REF!</definedName>
    <definedName name="SHARED_FORMULA_5_236_5_236_2">#REF!+#REF!+#REF!+#REF!</definedName>
    <definedName name="SHARED_FORMULA_5_237_5_237_2">#REF!</definedName>
    <definedName name="SHARED_FORMULA_5_238_5_238_2">#N/A</definedName>
    <definedName name="SHARED_FORMULA_5_239_5_239_2">#N/A</definedName>
    <definedName name="SHARED_FORMULA_5_241_5_241_2">#REF!+#REF!+#REF!+#REF!</definedName>
    <definedName name="SHARED_FORMULA_5_243_5_243_2">#N/A</definedName>
    <definedName name="SHARED_FORMULA_5_244_5_244_2">#N/A</definedName>
    <definedName name="SHARED_FORMULA_5_246_5_246_2">#REF!+#REF!+#REF!+#REF!</definedName>
    <definedName name="SHARED_FORMULA_5_247_5_247_2">#REF!</definedName>
    <definedName name="SHARED_FORMULA_5_251_5_251_2">#REF!+#REF!+#REF!+#REF!</definedName>
    <definedName name="SHARED_FORMULA_5_253_5_253_2">#N/A</definedName>
    <definedName name="SHARED_FORMULA_5_254_5_254_2">#N/A</definedName>
    <definedName name="SHARED_FORMULA_5_272_5_272_2">#REF!+#REF!+#REF!+#REF!</definedName>
    <definedName name="SHARED_FORMULA_5_277_5_277_2">#N/A</definedName>
    <definedName name="SHARED_FORMULA_5_278_5_278_2">#N/A</definedName>
    <definedName name="SHARED_FORMULA_5_28_5_28_2">#REF!+#REF!+#REF!</definedName>
    <definedName name="SHARED_FORMULA_5_287_5_287_2">#REF!+#REF!+#REF!</definedName>
    <definedName name="SHARED_FORMULA_5_288_5_288_2">#REF!+#REF!+#REF!+#REF!+#REF!</definedName>
    <definedName name="SHARED_FORMULA_5_29_5_29_2">#REF!</definedName>
    <definedName name="SHARED_FORMULA_5_291_5_291_2">#REF!+#REF!+#REF!</definedName>
    <definedName name="SHARED_FORMULA_5_295_5_295_2">#REF!+#REF!+#REF!</definedName>
    <definedName name="SHARED_FORMULA_5_299_5_299_2">#REF!+#REF!+#REF!</definedName>
    <definedName name="SHARED_FORMULA_5_303_5_303_2">#REF!+#REF!+#REF!</definedName>
    <definedName name="SHARED_FORMULA_5_32_5_32_2">#REF!+#REF!+#REF!</definedName>
    <definedName name="SHARED_FORMULA_5_322_5_322_2">#N/A</definedName>
    <definedName name="SHARED_FORMULA_5_323_5_323_2">#REF!+#REF!+#REF!</definedName>
    <definedName name="SHARED_FORMULA_5_331_5_331_2">#REF!+#REF!+#REF!</definedName>
    <definedName name="SHARED_FORMULA_5_332_5_332_2">#REF!</definedName>
    <definedName name="SHARED_FORMULA_5_335_5_335_2">#REF!+#REF!+#REF!</definedName>
    <definedName name="SHARED_FORMULA_5_340_5_340_2">#N/A</definedName>
    <definedName name="SHARED_FORMULA_5_341_5_341_2">#N/A</definedName>
    <definedName name="SHARED_FORMULA_5_359_5_359_2">#REF!+#REF!+#REF!</definedName>
    <definedName name="SHARED_FORMULA_5_360_5_360_2">#REF!+#REF!</definedName>
    <definedName name="SHARED_FORMULA_5_362_5_362_2">#N/A</definedName>
    <definedName name="SHARED_FORMULA_5_365_5_365_2">#N/A</definedName>
    <definedName name="SHARED_FORMULA_5_378_5_378_2">#REF!+#REF!+#REF!</definedName>
    <definedName name="SHARED_FORMULA_5_390_5_390_2">#REF!+#REF!+#REF!</definedName>
    <definedName name="SHARED_FORMULA_5_391_5_391_2">#REF!</definedName>
    <definedName name="SHARED_FORMULA_5_393_5_393_2">#N/A</definedName>
    <definedName name="SHARED_FORMULA_5_394_5_394_2">#REF!+#REF!+#REF!</definedName>
    <definedName name="SHARED_FORMULA_5_407_5_407_2">#REF!</definedName>
    <definedName name="SHARED_FORMULA_5_408_5_408_2">#REF!</definedName>
    <definedName name="SHARED_FORMULA_5_410_5_410_2">#REF!+#REF!+#REF!</definedName>
    <definedName name="SHARED_FORMULA_5_427_5_427_2">#N/A</definedName>
    <definedName name="SHARED_FORMULA_5_431_5_431_2">#N/A</definedName>
    <definedName name="SHARED_FORMULA_5_434_5_434_2">#REF!+#REF!+#REF!</definedName>
    <definedName name="SHARED_FORMULA_5_435_5_435_2">#REF!+#REF!+#REF!</definedName>
    <definedName name="SHARED_FORMULA_5_436_5_436_2">#REF!+#REF!+#REF!</definedName>
    <definedName name="SHARED_FORMULA_5_438_5_438_2">#REF!+#REF!+#REF!</definedName>
    <definedName name="SHARED_FORMULA_5_44_5_44_2">#REF!+#REF!+#REF!</definedName>
    <definedName name="SHARED_FORMULA_5_45_5_45_2">#REF!+#REF!+#REF!+#REF!+#REF!</definedName>
    <definedName name="SHARED_FORMULA_5_48_5_48_2">#REF!+#REF!+#REF!</definedName>
    <definedName name="SHARED_FORMULA_5_52_5_52_2">#REF!+#REF!+#REF!</definedName>
    <definedName name="SHARED_FORMULA_5_60_5_60_2">#REF!+#REF!+#REF!</definedName>
    <definedName name="SHARED_FORMULA_5_72_5_72_2">#REF!+#REF!+#REF!</definedName>
    <definedName name="SHARED_FORMULA_5_76_5_76_2">#REF!+#REF!+#REF!</definedName>
    <definedName name="SHARED_FORMULA_5_8_5_8_2">#REF!+#REF!+#REF!</definedName>
    <definedName name="SHARED_FORMULA_5_80_5_80_2">#REF!+#REF!+#REF!</definedName>
    <definedName name="SHARED_FORMULA_5_84_5_84_2">#REF!+#REF!+#REF!</definedName>
    <definedName name="SHARED_FORMULA_5_92_5_92_2">#REF!+#REF!+#REF!</definedName>
    <definedName name="SHARED_FORMULA_5_93_5_93_2">#REF!+#REF!+#REF!+#REF!</definedName>
    <definedName name="SHARED_FORMULA_6_10_6_10_2">#N/A</definedName>
    <definedName name="SHARED_FORMULA_6_105_6_105_2">#N/A</definedName>
    <definedName name="SHARED_FORMULA_6_11_6_11_2">#N/A</definedName>
    <definedName name="SHARED_FORMULA_6_115_6_115_2">#REF!+#REF!+#REF!</definedName>
    <definedName name="SHARED_FORMULA_6_12_6_12_2">#N/A</definedName>
    <definedName name="SHARED_FORMULA_6_130_6_130_2">#N/A</definedName>
    <definedName name="SHARED_FORMULA_6_135_6_135_2">#N/A</definedName>
    <definedName name="SHARED_FORMULA_6_140_6_140_2">#N/A</definedName>
    <definedName name="SHARED_FORMULA_6_141_6_141_2">#N/A</definedName>
    <definedName name="SHARED_FORMULA_6_145_6_145_2">#N/A</definedName>
    <definedName name="SHARED_FORMULA_6_155_6_155_2">#REF!</definedName>
    <definedName name="SHARED_FORMULA_6_165_6_165_2">#N/A</definedName>
    <definedName name="SHARED_FORMULA_6_166_6_166_2">#N/A</definedName>
    <definedName name="SHARED_FORMULA_6_167_6_167_2">#N/A</definedName>
    <definedName name="SHARED_FORMULA_6_170_6_170_2">#N/A</definedName>
    <definedName name="SHARED_FORMULA_6_175_6_175_2">#N/A</definedName>
    <definedName name="SHARED_FORMULA_6_180_6_180_2">#N/A</definedName>
    <definedName name="SHARED_FORMULA_6_181_6_181_2">#N/A</definedName>
    <definedName name="SHARED_FORMULA_6_182_6_182_2">#N/A</definedName>
    <definedName name="SHARED_FORMULA_6_184_6_184_2">#N/A</definedName>
    <definedName name="SHARED_FORMULA_6_185_6_185_2">#N/A</definedName>
    <definedName name="SHARED_FORMULA_6_190_6_190_2">#N/A</definedName>
    <definedName name="SHARED_FORMULA_6_195_6_195_2">#N/A</definedName>
    <definedName name="SHARED_FORMULA_6_196_6_196_2">#N/A</definedName>
    <definedName name="SHARED_FORMULA_6_197_6_197_2">#N/A</definedName>
    <definedName name="SHARED_FORMULA_6_198_6_198_2">#N/A</definedName>
    <definedName name="SHARED_FORMULA_6_200_6_200_2">#N/A</definedName>
    <definedName name="SHARED_FORMULA_6_205_6_205_2">#N/A</definedName>
    <definedName name="SHARED_FORMULA_6_210_6_210_2">#N/A</definedName>
    <definedName name="SHARED_FORMULA_6_215_6_215_2">#N/A</definedName>
    <definedName name="SHARED_FORMULA_6_235_6_235_2">#N/A</definedName>
    <definedName name="SHARED_FORMULA_6_236_6_236_2">#N/A</definedName>
    <definedName name="SHARED_FORMULA_6_237_6_237_2">#N/A</definedName>
    <definedName name="SHARED_FORMULA_6_24_6_24_2">#N/A</definedName>
    <definedName name="SHARED_FORMULA_6_240_6_240_2">#N/A</definedName>
    <definedName name="SHARED_FORMULA_6_241_6_241_2">#N/A</definedName>
    <definedName name="SHARED_FORMULA_6_242_6_242_2">#N/A</definedName>
    <definedName name="SHARED_FORMULA_6_245_6_245_2">#N/A</definedName>
    <definedName name="SHARED_FORMULA_6_25_6_25_2">#N/A</definedName>
    <definedName name="SHARED_FORMULA_6_250_6_250_2">#N/A</definedName>
    <definedName name="SHARED_FORMULA_6_251_6_251_2">#N/A</definedName>
    <definedName name="SHARED_FORMULA_6_252_6_252_2">#N/A</definedName>
    <definedName name="SHARED_FORMULA_6_255_6_255_2">#N/A</definedName>
    <definedName name="SHARED_FORMULA_6_26_6_26_2">#N/A</definedName>
    <definedName name="SHARED_FORMULA_6_260_6_260_2">#N/A</definedName>
    <definedName name="SHARED_FORMULA_6_27_6_27_2">#N/A</definedName>
    <definedName name="SHARED_FORMULA_6_275_6_275_2">#N/A</definedName>
    <definedName name="SHARED_FORMULA_6_276_6_276_2">#N/A</definedName>
    <definedName name="SHARED_FORMULA_6_279_6_279_2">#N/A</definedName>
    <definedName name="SHARED_FORMULA_6_28_6_28_2">#N/A</definedName>
    <definedName name="SHARED_FORMULA_6_283_6_283_2">#N/A</definedName>
    <definedName name="SHARED_FORMULA_6_287_6_287_2">#N/A</definedName>
    <definedName name="SHARED_FORMULA_6_290_6_290_2">#REF!+#REF!+#REF!+#REF!+#REF!</definedName>
    <definedName name="SHARED_FORMULA_6_291_6_291_2">#N/A</definedName>
    <definedName name="SHARED_FORMULA_6_311_6_311_2">#N/A</definedName>
    <definedName name="SHARED_FORMULA_6_319_6_319_2">#N/A</definedName>
    <definedName name="SHARED_FORMULA_6_320_6_320_2">#N/A</definedName>
    <definedName name="SHARED_FORMULA_6_323_6_323_2">#N/A</definedName>
    <definedName name="SHARED_FORMULA_6_327_6_327_2">#N/A</definedName>
    <definedName name="SHARED_FORMULA_6_328_6_328_2">#N/A</definedName>
    <definedName name="SHARED_FORMULA_6_338_6_338_2">#N/A</definedName>
    <definedName name="SHARED_FORMULA_6_339_6_339_2">#N/A</definedName>
    <definedName name="SHARED_FORMULA_6_342_6_342_2">#N/A</definedName>
    <definedName name="SHARED_FORMULA_6_346_6_346_2">#N/A</definedName>
    <definedName name="SHARED_FORMULA_6_354_6_354_2">#N/A</definedName>
    <definedName name="SHARED_FORMULA_6_358_6_358_2">#N/A</definedName>
    <definedName name="SHARED_FORMULA_6_363_6_363_2">#N/A</definedName>
    <definedName name="SHARED_FORMULA_6_379_6_379_2">#N/A</definedName>
    <definedName name="SHARED_FORMULA_6_391_6_391_2">#N/A</definedName>
    <definedName name="SHARED_FORMULA_6_392_6_392_2">#N/A</definedName>
    <definedName name="SHARED_FORMULA_6_395_6_395_2">#N/A</definedName>
    <definedName name="SHARED_FORMULA_6_407_6_407_2">#N/A</definedName>
    <definedName name="SHARED_FORMULA_6_411_6_411_2">#N/A</definedName>
    <definedName name="SHARED_FORMULA_6_44_6_44_2">#N/A</definedName>
    <definedName name="SHARED_FORMULA_6_45_6_45_2">#N/A</definedName>
    <definedName name="SHARED_FORMULA_6_46_6_46_2">#N/A</definedName>
    <definedName name="SHARED_FORMULA_6_47_6_47_2">#N/A</definedName>
    <definedName name="SHARED_FORMULA_6_48_6_48_2">#N/A</definedName>
    <definedName name="SHARED_FORMULA_6_52_6_52_2">#N/A</definedName>
    <definedName name="SHARED_FORMULA_6_60_6_60_2">#N/A</definedName>
    <definedName name="SHARED_FORMULA_6_72_6_72_2">#N/A</definedName>
    <definedName name="SHARED_FORMULA_6_76_6_76_2">#N/A</definedName>
    <definedName name="SHARED_FORMULA_6_8_6_8_2">#N/A</definedName>
    <definedName name="SHARED_FORMULA_6_80_6_80_2">#N/A</definedName>
    <definedName name="SHARED_FORMULA_6_84_6_84_2">#N/A</definedName>
    <definedName name="SHARED_FORMULA_6_88_6_88_2">#REF!+#REF!+#REF!</definedName>
    <definedName name="SHARED_FORMULA_6_9_6_9_2">#REF!</definedName>
    <definedName name="SHARED_FORMULA_7_49_7_49_2">#REF!+#REF!</definedName>
    <definedName name="SHARED_FORMULA_8_262_8_262_2">#N/A</definedName>
    <definedName name="SHARED_FORMULA_9_436_9_436_2">#REF!+#REF!+#REF!</definedName>
    <definedName name="SHARED_FORMULA_9_439_9_439_2">#REF!+#REF!+#REF!</definedName>
    <definedName name="SHARED_FORMULA_9_45_9_45_2">#REF!+#REF!+#REF!+#REF!+#REF!</definedName>
    <definedName name="_xlnm.Print_Area" localSheetId="0">'Лист3'!$A$1:$N$524</definedName>
  </definedNames>
  <calcPr fullCalcOnLoad="1"/>
</workbook>
</file>

<file path=xl/sharedStrings.xml><?xml version="1.0" encoding="utf-8"?>
<sst xmlns="http://schemas.openxmlformats.org/spreadsheetml/2006/main" count="1213" uniqueCount="351">
  <si>
    <t>Приложение № 1</t>
  </si>
  <si>
    <t>к подпрограмме I «Дошкольное образование»</t>
  </si>
  <si>
    <t>Перечень мероприятий подпрограммы I «Дошкольное образование»</t>
  </si>
  <si>
    <t>(далее – подпрограмма)</t>
  </si>
  <si>
    <t>№п/п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</si>
  <si>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</si>
  <si>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</si>
  <si>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финансового обеспечения</t>
  </si>
  <si>
    <t>Срок исполне-ния мероп-риятия</t>
  </si>
  <si>
    <t xml:space="preserve">Объём финансового обеспечения мероприятия в 2014 году </t>
  </si>
  <si>
    <t>Всего, (тыс. рублей)</t>
  </si>
  <si>
    <t>Объем финансового обеспечения по годам,
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</si>
  <si>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</si>
  <si>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</si>
  <si>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(тыс. рублей)</t>
  </si>
  <si>
    <t>2015 год</t>
  </si>
  <si>
    <t>2016 год</t>
  </si>
  <si>
    <t>2017 год</t>
  </si>
  <si>
    <t>2018 год</t>
  </si>
  <si>
    <t>2019 год</t>
  </si>
  <si>
    <t>1.</t>
  </si>
  <si>
    <t xml:space="preserve">  Заключение соглашений о предоставлении субсидии на выполнение муниципального задания.
</t>
  </si>
  <si>
    <t>Итого</t>
  </si>
  <si>
    <t>2015-2017 годы</t>
  </si>
  <si>
    <t>Управление образования Администрации города Реутов</t>
  </si>
  <si>
    <t xml:space="preserve">Средства бюджета Московской области </t>
  </si>
  <si>
    <t xml:space="preserve">Средства местного бюджета </t>
  </si>
  <si>
    <t xml:space="preserve">Внебюджетные источники </t>
  </si>
  <si>
    <t>1.1.</t>
  </si>
  <si>
    <t xml:space="preserve">Предоставление субвенций , ежемесячно в течение финансового года 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</si>
  <si>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</si>
  <si>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</si>
  <si>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Итого:</t>
  </si>
  <si>
    <t>1.3.</t>
  </si>
  <si>
    <t xml:space="preserve">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</si>
  <si>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Предоставление субсидий по мере предоставления документов ежемесячно в течение финансового года.</t>
  </si>
  <si>
    <t>Возмещение расходов по предоставленным документам</t>
  </si>
  <si>
    <t>1.4.</t>
  </si>
  <si>
    <t>Отктытие новых дошкольных учреждений</t>
  </si>
  <si>
    <t>Оплата по договорам, счетам. Сентябрь-октябрь</t>
  </si>
  <si>
    <t>Организация открытие новых детских дошкольных учреждений</t>
  </si>
  <si>
    <t>2.</t>
  </si>
  <si>
    <t>Задача 2. 
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</t>
  </si>
  <si>
    <t xml:space="preserve">Начисление и выплата компенсации родительской платы за присмотр и уход за 4055 детьми, осваивающими образовательные программы дошкольного образования, осуществляющих образовательную деятельность в 2015-2019 годах </t>
  </si>
  <si>
    <t>2.1.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</si>
  <si>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</si>
  <si>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Предоставление субвенций, ежемесячно в течение финансового года </t>
  </si>
  <si>
    <t>2.2.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</si>
  <si>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</si>
  <si>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субвенций, ежемесячно в течение финансового года</t>
  </si>
  <si>
    <t>Выплата заработной платы с начислениями сотрудникам начисляющим компенсацию</t>
  </si>
  <si>
    <t>2.3.</t>
  </si>
  <si>
    <t>Предоставление субвенций на выплату банковских процентов</t>
  </si>
  <si>
    <t>Оплата процентов банку</t>
  </si>
  <si>
    <t>Задача 3. 
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</si>
  <si>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 Заключение соглашений о предоставлении субсидии на выполнение муниципального задания.</t>
  </si>
  <si>
    <t>2015-2019 годы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</si>
  <si>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года), до 100%</t>
  </si>
  <si>
    <t>3.1.</t>
  </si>
  <si>
    <t xml:space="preserve">Оплата труда, приобретение учебников и учебных пособий, средств обучения, игр, игрушек </t>
  </si>
  <si>
    <t>Предоставление субвенций и субсидий, ежемесячно в течение финансового года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</si>
  <si>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области, до 100%</t>
  </si>
  <si>
    <t>3.1.1.</t>
  </si>
  <si>
    <t>Оплата труда педагогических работников и административно-управленческого, учебно-вспомогательного персонала</t>
  </si>
  <si>
    <t xml:space="preserve">Предоставление субсидий, ежемесячно в течение финансового года </t>
  </si>
  <si>
    <t>Получение общедоступного и бесплатного дошкольного образования в муниципальных дошкольных образовательных организациях в 2015-2019 годах 4055 детьми</t>
  </si>
  <si>
    <t>3.1.2.</t>
  </si>
  <si>
    <t>Приобретение учебников и учебных пособий, средств обучения, игр, игрушек</t>
  </si>
  <si>
    <t>3.2.</t>
  </si>
  <si>
    <t>Расходы на муниципальное задание (по содержанию зданий, коммунальные услуги, прочие расходы, работы и услуги)</t>
  </si>
  <si>
    <t> Предоставление субсидий, ежемесячно в течение финансового года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</si>
  <si>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</si>
  <si>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</si>
  <si>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</si>
  <si>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</si>
  <si>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3.3.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</si>
  <si>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</si>
  <si>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Заключение Соглашения о предоставлении субсидии. Заключение контракта</t>
  </si>
  <si>
    <t>2015-2018 годы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</si>
  <si>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</si>
  <si>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</si>
  <si>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 Заключение соглашений по долевому участию в совинансировании.Заключение контрактов.</t>
  </si>
  <si>
    <t>3.5.</t>
  </si>
  <si>
    <t>Средства местного бюджета</t>
  </si>
  <si>
    <t>5.</t>
  </si>
  <si>
    <t>Задача 5.Повышение квалификации рукводящих кадров</t>
  </si>
  <si>
    <t>Всего по подпрограмме I:</t>
  </si>
  <si>
    <t>Внебюджет ные источники</t>
  </si>
  <si>
    <t>к подпрограмме II «Общее образование»</t>
  </si>
  <si>
    <t xml:space="preserve">Перечень мероприятий подпрограммы II «Общее образование» </t>
  </si>
  <si>
    <t>Задача 1. 
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</si>
  <si>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  Заключение соглашений о предоставлении субсидии на выполнение муниципального задания.</t>
  </si>
  <si>
    <t>Средства бюджета Московской области</t>
  </si>
  <si>
    <t xml:space="preserve">Средства федерального бюджета </t>
  </si>
  <si>
    <t>Предоставление субвенций муниципальным учреждениям ежемесячно и ежегодно</t>
  </si>
  <si>
    <t>Отношение среднемесячной заработной платы педагогических работников муниципальных общеобразовательных организаций образования к среднемесячной заработной плате в общеобразовательных организациях в Московской области, до 100%</t>
  </si>
  <si>
    <t>Обеспечение 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</si>
  <si>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</si>
  <si>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Предоставление субвенций муниципальным учреждениям ежемесячно </t>
  </si>
  <si>
    <t>Оплата классным руководителям вознаграждения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</si>
  <si>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</si>
  <si>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</si>
  <si>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</si>
  <si>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Предоставление субсидий муниципальным учреждениям ежемесячно и ежегодно</t>
  </si>
  <si>
    <t>3.</t>
  </si>
  <si>
    <t>Проведение процедур размещения муниципального заказа во II квартале. Реализация в IV квартале</t>
  </si>
  <si>
    <t>Осуществлены закупки учебников, учебных пособий и художествен ной литературы для муниципальных образователь ных учреждений, реализующих программы общего образования</t>
  </si>
  <si>
    <t>Заключение соглашений о предоставлении субсидии на выполнение муниципального задания.</t>
  </si>
  <si>
    <t>Предоставление субвидий бюджетам муниципальных образований Московской области ежегодно январь-декабрь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</si>
  <si>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общеобразовательных организациях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</si>
  <si>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</si>
  <si>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Закуплено учебное оборудование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</si>
  <si>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</si>
  <si>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</si>
  <si>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Предоставление субсидии из городского бюджета январь-май</t>
  </si>
  <si>
    <t>Закуплено лаборатурное оборудование муципальных общеобразовательных организаций для проведения ГИА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</si>
  <si>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</si>
  <si>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</si>
  <si>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предоставления субсидий бюджетам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</si>
  <si>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</si>
  <si>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субвенций и на организацию питания обучающихся в общеобразовательных учреждений</t>
  </si>
  <si>
    <t>4.</t>
  </si>
  <si>
    <t>Проведение процедуры размещения муниципального заказа, ежегодно</t>
  </si>
  <si>
    <t>Разработаны модели формирования информацион ной среды профессиональ ного развития и коммуникации педагогических работников</t>
  </si>
  <si>
    <t>4.1.</t>
  </si>
  <si>
    <t>Праздник  «Международный день учителя»</t>
  </si>
  <si>
    <t xml:space="preserve">Проведение процедуры размещения муниципального заказа. </t>
  </si>
  <si>
    <t xml:space="preserve">Ежегодное проведение праздника  «Международ ный день учителя» </t>
  </si>
  <si>
    <t>4.2.</t>
  </si>
  <si>
    <t>Праздник «День знаний»</t>
  </si>
  <si>
    <t>Проведение процедуры размещения муниципального заказа, ежегодно III квартал</t>
  </si>
  <si>
    <t>4.3.</t>
  </si>
  <si>
    <t>Выпускной бал</t>
  </si>
  <si>
    <t>Проведение процедуры размещения муниципального заказа, ежегодно II квартал</t>
  </si>
  <si>
    <t>Ежегодное проведение «Выпускной бал»</t>
  </si>
  <si>
    <t>4.4.</t>
  </si>
  <si>
    <t>Участие в конкурсе   «Педагог года » и ПНПО (Приоритетный национальный проект «образование») </t>
  </si>
  <si>
    <t>Оплата по договорам и счетам</t>
  </si>
  <si>
    <t>Ежегодное участие лучших учителей в конкурсе «Педагог года »</t>
  </si>
  <si>
    <t>4.5.</t>
  </si>
  <si>
    <t xml:space="preserve">Проведение городской научно-практической конференции </t>
  </si>
  <si>
    <t>Медицинское сопровождение мероприятий в муниципальных общеобразовательных организаций с массовым пребыванием людей.</t>
  </si>
  <si>
    <t>Оплата по договорам и счетам скорой помощи</t>
  </si>
  <si>
    <t>Открытие новых общеобразовательных учреждений</t>
  </si>
  <si>
    <t>5.1.</t>
  </si>
  <si>
    <t>Создание условий для выявления и развития талантов детей</t>
  </si>
  <si>
    <t>Поощрительные выплаты ученикам и педагогам</t>
  </si>
  <si>
    <t>Поддержка «Талантливой молодежи»( и участники приоритетного национального проекта "Образование") победители</t>
  </si>
  <si>
    <t>Произведены поощрительные выплаты ученикам и педагогам</t>
  </si>
  <si>
    <t>6.</t>
  </si>
  <si>
    <t>Проведение медосмотра сотрудников образовательных учреждений 100%. Обучение охране труда и аттестации рабочих мест</t>
  </si>
  <si>
    <t>6.1.</t>
  </si>
  <si>
    <t>7.</t>
  </si>
  <si>
    <t>Повышение квалификафии педагогического состава общеобразовательных организаций</t>
  </si>
  <si>
    <t>8.</t>
  </si>
  <si>
    <t>Снижение количества социально неблагополучных семей, состоящих на учете в Комиссии по делам несовершеннолетних и защите их прав при Главе города Реутов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</si>
  <si>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</si>
  <si>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Своевременное и процессуально грамотное рассмотрение материалов в отношении несовершеннолетних правонарушителей и неблагополучных родителей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</si>
  <si>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</si>
  <si>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Увеличение количества заседаний Комиссии по делам несовершеннолетних и защите их прав при Главе города Реутов</t>
  </si>
  <si>
    <t>Всего по подпрограмме II:</t>
  </si>
  <si>
    <t>Приложение № 1 к подпрограмме III «Дополнительное образование, воспитание и психолого-социальнон сопровождение детей"</t>
  </si>
  <si>
    <t>Перечень мероприятий подпрограммы III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</si>
  <si>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</si>
  <si>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</si>
  <si>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Утверждение муниципального задания и доведение его образовательным учреждениям до начала планируемого года; финансовое обеспечение выполнения муниципального задания путем предоставления субсидий, ежемесячно</t>
  </si>
  <si>
    <t xml:space="preserve"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 в «Детской юношеской школе»," Приалит", «Дом детского творчества» и «Хоровая студия «Радуга»укрепление материально-технической базы муниципальных образовательных учреждений по внешкольной работе с детьми </t>
  </si>
  <si>
    <t>1.1.1.</t>
  </si>
  <si>
    <t>«Детско-юношеская спортивная школа», Дом детского творчества</t>
  </si>
  <si>
    <t>Предоставление субсидий на обеспечение муниципального задания. Январь-декабрь.</t>
  </si>
  <si>
    <t>1.1.2.</t>
  </si>
  <si>
    <t>Приалит</t>
  </si>
  <si>
    <t>1.1.3.</t>
  </si>
  <si>
    <t>«Хоровая студия «Радуга»</t>
  </si>
  <si>
    <t>Предоставление субсидий на обеспечение муниципального задания. Январь-декабрь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</si>
  <si>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</si>
  <si>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Предоставление субсидий на оплату труда ежемесячно</t>
  </si>
  <si>
    <t>1.2.1.</t>
  </si>
  <si>
    <t>1.2.2.</t>
  </si>
  <si>
    <t>"Приалит"</t>
  </si>
  <si>
    <t>1.2.3.</t>
  </si>
  <si>
    <t> Предоставление субсидий на обеспечение муниципального задания. Январь-декабрь</t>
  </si>
  <si>
    <t>Предоставление медицинского сопровождения (скорой помощи) на соревнования</t>
  </si>
  <si>
    <t>Оплата по договору, счетам</t>
  </si>
  <si>
    <t>Сопровождение скорой помощи во время соревнований между командами.</t>
  </si>
  <si>
    <t>Обучение охране труда и техники безоасности. Ежегодно.</t>
  </si>
  <si>
    <t>Обеспечить и научить работников дополнительно образования безопасности труда на рабочем месте.</t>
  </si>
  <si>
    <t>Медосмотр сотрудников, находящихся с детьми. Ежегодно.</t>
  </si>
  <si>
    <t>Выявление заболеваний сотрудников дополнительно образования.</t>
  </si>
  <si>
    <t>Задача3. Повышение квалификации</t>
  </si>
  <si>
    <t>Направление на курсы повышения квалификации. Ежегодно</t>
  </si>
  <si>
    <t>Повышение квалификации сотрудников дополнительного образования</t>
  </si>
  <si>
    <t>Задача4.Развитие образования в сфере культуры и искусства.</t>
  </si>
  <si>
    <t xml:space="preserve">Заключение соглашения о предоставлении субсидии на выполнение муниципального задания.
</t>
  </si>
  <si>
    <t>Отдел культуры Администрации города Реутов</t>
  </si>
  <si>
    <t>Увеличение числа детей, получающих дополнительное образование в учреждениях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</si>
  <si>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</si>
  <si>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Заключение соглашений о предоставлении субсидии на выполнение муниципального задания.
</t>
  </si>
  <si>
    <t>Приобретение оборудования, производственного и хозяйственного инвентаря, музыкальных инструментов, текущий ремонт помещений школ</t>
  </si>
  <si>
    <t>Оснащение и модернизация муниципальных учреждений дополнительного образования детей современным оборудованием</t>
  </si>
  <si>
    <t>Всего по подпрограмме III:</t>
  </si>
  <si>
    <t>Приложение № 1 к подпрограмме IV</t>
  </si>
  <si>
    <t>«Обеспечивающая подпрограмма»</t>
  </si>
  <si>
    <t>Перечень мероприятия подпрограммы IV «Обеспечивающая подпрограмма»</t>
  </si>
  <si>
    <t>Задача 1.
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</si>
  <si>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Достоверность ведения регистров бухгалтерского учета (правильность), своевременность формирования налоговой и статистической отчетности (быстрота), полнота сведений бухгалтерской и налоговой отчетности</t>
  </si>
  <si>
    <t>Предоставление субсидий на выполнение муниципального задания по ведению бухгалтерского учета в соответствии с действующими правовыми актами, составление бухгалтерской, налоговой и статистической отчетности</t>
  </si>
  <si>
    <t>Предоставление субсидии на оплату труда</t>
  </si>
  <si>
    <t>Выплата заработной платы ежемесячно</t>
  </si>
  <si>
    <t>Предоставление субсидий на закупку товаров, работ, услуг</t>
  </si>
  <si>
    <t>Оплата по договрам и контрактам</t>
  </si>
  <si>
    <t>Задача 2. Предоставление услуг хозяйственно-эксплутационной конторой.</t>
  </si>
  <si>
    <t>Предоставление услуг по организации ремонта, уборки территорий, составление смет для муниципальных бюджетных и автономных учреждений образования</t>
  </si>
  <si>
    <t xml:space="preserve">Предоставление субсидий на выполнение муниципального задания хозяйственно-эксплутационной конторой </t>
  </si>
  <si>
    <t>Утверждение муниципального задания с января по декабрь</t>
  </si>
  <si>
    <t>2.1.1.</t>
  </si>
  <si>
    <t>2.1.2.</t>
  </si>
  <si>
    <t>Предоставление субсидии на закупки, услуги</t>
  </si>
  <si>
    <t>Задача 3. Управление образования</t>
  </si>
  <si>
    <t>Главный распорядитель денежных средств для муниципальных бюджетных и автономных учреждений образования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</si>
  <si>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</si>
  <si>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</si>
  <si>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Оплата труда, начисления ежемесячно. Оздоровление к отпуску раз в год.</t>
  </si>
  <si>
    <t>Иные закупки товаров, услуг и прочих расходов</t>
  </si>
  <si>
    <t xml:space="preserve">Организация курсов повышения квалификации сотрудников муниципальных образовательных учреждений,а также лицензирования </t>
  </si>
  <si>
    <t>Предоставление субсидий на оплату труда и начисления</t>
  </si>
  <si>
    <t>Оплата заработной платы ежемесячно, согласно постановления Главы города</t>
  </si>
  <si>
    <t>Закупка товаров, работ, услуг</t>
  </si>
  <si>
    <t>Закупка товаров по договорам и контрактам</t>
  </si>
  <si>
    <t>Всего по подпрограмме IV:</t>
  </si>
  <si>
    <t>Всего по программе:</t>
  </si>
  <si>
    <t>Обеспечение детей в дошкольных образовательных оргнизациях игрушками</t>
  </si>
  <si>
    <t>Выполнение муниципального задания в размере 100%</t>
  </si>
  <si>
    <t>Победа в областном конкурсе конкурсе и закупка оборудования а дошкольные образовательные организации</t>
  </si>
  <si>
    <t>Ремонт в дошкольных образовательных организациях на 100%</t>
  </si>
  <si>
    <t>Обучение сотрудников дошкольных образовательных учреждений по охране труда и техники безопасности 100%. Проведение медосмотра сотрудников и выявление заболеваний 100%.</t>
  </si>
  <si>
    <t>Обученине сотрудников на курсах повышения квалификации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</si>
  <si>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90 процентов, увеличение доли обучающихся по федеральным государственным образовательным стандартам общего образования до 70 процентов</t>
  </si>
  <si>
    <t xml:space="preserve">Увеличения количества компьютеров на 100 обучающихся </t>
  </si>
  <si>
    <t>Выполнение муниципального задания на 100%</t>
  </si>
  <si>
    <t>Обеспечение питанием учащихся из малообеспеченных семей.</t>
  </si>
  <si>
    <t>Ежегодное проведение «День знаний» на 1 сентября.</t>
  </si>
  <si>
    <t xml:space="preserve">Проведение научно-практических конференций </t>
  </si>
  <si>
    <t>Сопрвождение скорой помощи при проведении в общеобразовательных учреждений мероприятий для учащихся.</t>
  </si>
  <si>
    <t>Открытие новых общеобразовательных организаций в новых микрорайонах.</t>
  </si>
  <si>
    <t xml:space="preserve"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1,5%.
</t>
  </si>
  <si>
    <t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</t>
  </si>
  <si>
    <t>Доля детей, охваченных образовательными программами дополнительного образования детей, в общей численности детей и молодёжи в возрасте 5 -18 лет, занятых в организациях дополнительного образования детей</t>
  </si>
  <si>
    <t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</t>
  </si>
  <si>
    <t>повышение среднемесячной заработной платы педагогов муниципальных организаций дополнительного образования по  отношению к среднемесячной заработной плате учителя в Московской области до 100 процентов;</t>
  </si>
  <si>
    <t xml:space="preserve">Доля детей, привлекаемых к участию в творческих мероприятиях, от общего числа детей,от 80 % </t>
  </si>
  <si>
    <t>Производить оплату согласно постановления по оплате труда.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</si>
  <si>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</si>
  <si>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 в сфере образования</t>
  </si>
  <si>
    <t>Обеспечение получения гражданами дошкольного образования в частных дошкольных образовательных организациях с целью возмещения расходов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</si>
  <si>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Задача 2. Выплата вознаграждения за выполнение функций классного руководителя педагогическим работникам мунициципальных образовательных учреждений</t>
  </si>
  <si>
    <t>Задача 3. Предоставление субсидий для бюджетных общеобразовательных организаций на выполнение муниципального задания</t>
  </si>
  <si>
    <t xml:space="preserve">Задача 4.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
</t>
  </si>
  <si>
    <t>4.2.1.</t>
  </si>
  <si>
    <t>4.3.1.</t>
  </si>
  <si>
    <t>4.4.1.</t>
  </si>
  <si>
    <t>5.2.</t>
  </si>
  <si>
    <t>5.3.</t>
  </si>
  <si>
    <t>5.4.</t>
  </si>
  <si>
    <t>5.5.</t>
  </si>
  <si>
    <t>5.6.</t>
  </si>
  <si>
    <t>5.7.</t>
  </si>
  <si>
    <t>Задача 6. 
Реализация механизмов для выявления и развития талантов детей.</t>
  </si>
  <si>
    <t>6.1.1.</t>
  </si>
  <si>
    <t xml:space="preserve">Задача 7. 
Охрана труда </t>
  </si>
  <si>
    <t>7.1.</t>
  </si>
  <si>
    <t xml:space="preserve">Задача 8. Повышение квалификации </t>
  </si>
  <si>
    <t>9.</t>
  </si>
  <si>
    <t>9.1.</t>
  </si>
  <si>
    <t>9.2.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</si>
  <si>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общнобразовательных организациях Московской области,имеющих  государственную акредитацию</t>
  </si>
  <si>
    <t>Задача 9. Обеспечение переданных государственных полномочий в сфере образования и организация деятельности комиссий по делам несовершеннолетних и защите их прав городов и районов.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</si>
  <si>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</si>
  <si>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 xml:space="preserve">Предоставление неограниченного широко-полосного круглосуточно го доступа к информационно-телекоммуникационной сети Интернет муниципальным общеобразова тельным учреждениям , реализующим основные общеобразовательные. Обновление компьютерной техники программы </t>
  </si>
  <si>
    <t>За счет ввода в строй новых школ и согласно текущему финансированию</t>
  </si>
  <si>
    <t xml:space="preserve">Задача 5.Организация праздничных, культурно-массовых и иных мероприятий </t>
  </si>
  <si>
    <t>Задача 4.
Методическое обеспечение учебно-воспитательного процесса, выполнение муниципального задания.</t>
  </si>
  <si>
    <r>
      <t>Задача 4</t>
    </r>
    <r>
      <rPr>
        <sz val="18"/>
        <rFont val="Times New Roman"/>
        <family val="1"/>
      </rPr>
      <t>.
Охрана труда
Медосмотр сотрудников дошкольных образовательных учреждений, аккредитация рабочих мест, обучение техники безопасности</t>
    </r>
  </si>
  <si>
    <t>1.5.</t>
  </si>
  <si>
    <t>Заключение контракта на ПИР с учетом проведенных конкурсных процедур</t>
  </si>
  <si>
    <t>Администрация города Реутов</t>
  </si>
  <si>
    <t>Ликвидация очередности в детские дошкольные учреждения в городе Реутов</t>
  </si>
  <si>
    <t>1.5.1.</t>
  </si>
  <si>
    <t>Строительство детского сада на 250 мест с бассейном в микрорайоне 10А</t>
  </si>
  <si>
    <t>1.5.2.</t>
  </si>
  <si>
    <t>Строительство детского сада на 210 мест с бассейном в микрорайоне 6А</t>
  </si>
  <si>
    <t>Увеличение численности детей в дошкольных учреждениях на 250 мест</t>
  </si>
  <si>
    <t>Увеличение численности детей в дошкольных учреждениях на 210 мест</t>
  </si>
  <si>
    <t>1.5.3.</t>
  </si>
  <si>
    <t>Строительство детского сада на 210 мест с бассейном по улице Гагарина, д.20</t>
  </si>
  <si>
    <t>1.5.4.</t>
  </si>
  <si>
    <t>Строительство детского сада на 140 мест с бассейном по улице Новогиреевская, мкр.3</t>
  </si>
  <si>
    <t>Увеличение численности детей в дошкольных учреждениях на 140 мест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</si>
  <si>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</si>
  <si>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10.</t>
  </si>
  <si>
    <t>10.1.</t>
  </si>
  <si>
    <t>10.2.</t>
  </si>
  <si>
    <t>Строительство общеобразовательной школы на 1100 мест (к-1), мкр.10А</t>
  </si>
  <si>
    <t>Строительство общеобразовательной школы на 810 мест, мкр.6А</t>
  </si>
  <si>
    <t>Задача 10. Строительство при реализации инвестиционных проектов по осуществлению комплексногожилищного строительства и инфраструктуры.</t>
  </si>
  <si>
    <t>Проектно-изыскательские и строительно-монтажные работы по реконструкции с пристройкой Школы искусств по улице Южной, д.17</t>
  </si>
  <si>
    <t>2015-2016 годы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</si>
  <si>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</si>
  <si>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2016-2017 годы</t>
  </si>
  <si>
    <t>Увеличение  новых  мест в дошкольных образовательных учреждениях</t>
  </si>
  <si>
    <t xml:space="preserve">Задача 1.
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</si>
  <si>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Задача 2.
Охрана труда</t>
  </si>
  <si>
    <t>Задача 1. 
Ликвидация очередности в дошкольные образовательные организации и развитие инфраструктуры дошкольного образования</t>
  </si>
  <si>
    <t>Средства федерального бюджета</t>
  </si>
  <si>
    <t>Заключение договоров, счетов</t>
  </si>
  <si>
    <t>Проведение капитального, текущего ремонта в муниципальных общеобразовательных организаций</t>
  </si>
  <si>
    <t>Содержание 120 мест в частных дошкольных образовательных учреждениях для детей в возрасте от 3 до 7 лет.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</si>
  <si>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</si>
  <si>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Заключение контракта на строительство с учетом проведенных конкурсных процедур</t>
  </si>
  <si>
    <t>На основании бюджетной сметы</t>
  </si>
  <si>
    <t>Медосмотр сотрудников общеобразовательных учреждений, аттестация рабочих мест, обучение техники безопасности</t>
  </si>
  <si>
    <t>Закон Московской области о комиссиях по делам несовершеннолетних и защите их прав в Московской области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</si>
  <si>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</si>
  <si>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</si>
  <si>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4.6.</t>
  </si>
  <si>
    <t>Обеспечение предоставления субсидий бюджетам на закупку специального, в том числе учебного, реабилитационного, компьютерного оборудования, дидактических средств обучения и коррекции для детей с ограниченными возможностями здоровья.</t>
  </si>
  <si>
    <t xml:space="preserve">Организация капитального ремонта, текущего ремонта (приобретение и замена оконных рам) </t>
  </si>
  <si>
    <t>4.7.</t>
  </si>
  <si>
    <t xml:space="preserve">Заключение соглашений о предоставлении субсидии </t>
  </si>
  <si>
    <t>Обеспечение предоставления субсидий на укрепление материально-технической базы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</si>
  <si>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</si>
  <si>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Ремонт двух спортивных залов в МБОУ дополнительного образования  детей " Детско-юношеская спортивная школа"</t>
  </si>
  <si>
    <t>Ремонт в организациях дополнительного образования на 100%</t>
  </si>
  <si>
    <t>Предотвращение второй смены</t>
  </si>
  <si>
    <t>3.6.</t>
  </si>
  <si>
    <t>Сертификат на 50-летие МБДОУ №16 "Ягодка"</t>
  </si>
  <si>
    <t>Выдача сертификата</t>
  </si>
  <si>
    <t>№4</t>
  </si>
  <si>
    <t>3.7.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</si>
  <si>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</si>
  <si>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3.8.</t>
  </si>
  <si>
    <t>Закупка основных средств и материальных запасов на увеличение мест в дошкольных образовательных учреждениях</t>
  </si>
  <si>
    <t xml:space="preserve"> Увеличение мест в дошкольных образовательных учреждениях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</si>
  <si>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</si>
  <si>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</si>
  <si>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</si>
  <si>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4.9.</t>
  </si>
  <si>
    <t>3.9.</t>
  </si>
  <si>
    <t>Проведение капитального, текущего ремонта в муниципальных организациях дошкольного образования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</si>
  <si>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организациях дошкольного образования</t>
  </si>
  <si>
    <t>Приобретение игровых сооружений (песочница)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</si>
</sst>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[$руб.-419];[Red]\-#,##0.00\ [$руб.-419]"/>
    <numFmt numFmtId="174" formatCode="0.0"/>
    <numFmt numFmtId="175" formatCode="0.000"/>
    <numFmt numFmtId="176" formatCode="#,##0.000"/>
    <numFmt numFmtId="177" formatCode="#,##0.0000"/>
    <numFmt numFmtId="178" formatCode="0.0000"/>
  </numFmts>
  <fonts count="50"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color indexed="8"/>
      <name val="Times New Roman"/>
      <family val="1"/>
    </font>
    <font>
      <b/>
      <sz val="15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2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74" fontId="6" fillId="32" borderId="11" xfId="0" applyNumberFormat="1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6" fillId="32" borderId="11" xfId="0" applyNumberFormat="1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wrapText="1"/>
    </xf>
    <xf numFmtId="172" fontId="6" fillId="32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0" fontId="6" fillId="32" borderId="19" xfId="0" applyFont="1" applyFill="1" applyBorder="1" applyAlignment="1">
      <alignment horizontal="left" vertical="top" wrapText="1"/>
    </xf>
    <xf numFmtId="14" fontId="7" fillId="32" borderId="19" xfId="0" applyNumberFormat="1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2" fontId="7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left" wrapText="1"/>
    </xf>
    <xf numFmtId="172" fontId="6" fillId="0" borderId="21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vertical="top" wrapText="1"/>
    </xf>
    <xf numFmtId="172" fontId="6" fillId="0" borderId="22" xfId="0" applyNumberFormat="1" applyFont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" fillId="34" borderId="15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6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172" fontId="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wrapText="1"/>
    </xf>
    <xf numFmtId="172" fontId="6" fillId="35" borderId="11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172" fontId="7" fillId="34" borderId="15" xfId="0" applyNumberFormat="1" applyFont="1" applyFill="1" applyBorder="1" applyAlignment="1">
      <alignment horizontal="center" vertical="center" wrapText="1"/>
    </xf>
    <xf numFmtId="172" fontId="7" fillId="34" borderId="0" xfId="0" applyNumberFormat="1" applyFont="1" applyFill="1" applyBorder="1" applyAlignment="1">
      <alignment horizontal="center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74" fontId="6" fillId="34" borderId="11" xfId="0" applyNumberFormat="1" applyFont="1" applyFill="1" applyBorder="1" applyAlignment="1">
      <alignment horizontal="center" vertical="center" wrapText="1"/>
    </xf>
    <xf numFmtId="174" fontId="6" fillId="35" borderId="11" xfId="0" applyNumberFormat="1" applyFont="1" applyFill="1" applyBorder="1" applyAlignment="1">
      <alignment horizontal="center" vertical="center" wrapText="1"/>
    </xf>
    <xf numFmtId="172" fontId="7" fillId="35" borderId="15" xfId="0" applyNumberFormat="1" applyFont="1" applyFill="1" applyBorder="1" applyAlignment="1">
      <alignment horizontal="center" vertical="center" wrapText="1"/>
    </xf>
    <xf numFmtId="172" fontId="11" fillId="34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172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0" fillId="34" borderId="0" xfId="0" applyFont="1" applyFill="1" applyAlignment="1">
      <alignment horizontal="center"/>
    </xf>
    <xf numFmtId="4" fontId="6" fillId="35" borderId="11" xfId="0" applyNumberFormat="1" applyFont="1" applyFill="1" applyBorder="1" applyAlignment="1">
      <alignment horizontal="center" vertical="top" wrapText="1"/>
    </xf>
    <xf numFmtId="2" fontId="6" fillId="35" borderId="11" xfId="0" applyNumberFormat="1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center" vertical="top"/>
    </xf>
    <xf numFmtId="0" fontId="6" fillId="35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/>
    </xf>
    <xf numFmtId="4" fontId="6" fillId="0" borderId="15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172" fontId="6" fillId="36" borderId="11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32" borderId="16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14" fontId="6" fillId="32" borderId="11" xfId="0" applyNumberFormat="1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16" fontId="6" fillId="0" borderId="17" xfId="0" applyNumberFormat="1" applyFont="1" applyBorder="1" applyAlignment="1">
      <alignment horizontal="center" vertical="top" wrapText="1"/>
    </xf>
    <xf numFmtId="16" fontId="6" fillId="0" borderId="25" xfId="0" applyNumberFormat="1" applyFont="1" applyBorder="1" applyAlignment="1">
      <alignment horizontal="center" vertical="top" wrapText="1"/>
    </xf>
    <xf numFmtId="16" fontId="6" fillId="0" borderId="2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14" fontId="6" fillId="32" borderId="16" xfId="0" applyNumberFormat="1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14" fontId="6" fillId="32" borderId="15" xfId="0" applyNumberFormat="1" applyFont="1" applyFill="1" applyBorder="1" applyAlignment="1">
      <alignment vertical="top" wrapText="1"/>
    </xf>
    <xf numFmtId="14" fontId="7" fillId="32" borderId="16" xfId="0" applyNumberFormat="1" applyFont="1" applyFill="1" applyBorder="1" applyAlignment="1">
      <alignment vertical="top" wrapText="1"/>
    </xf>
    <xf numFmtId="14" fontId="7" fillId="32" borderId="19" xfId="0" applyNumberFormat="1" applyFont="1" applyFill="1" applyBorder="1" applyAlignment="1">
      <alignment vertical="top" wrapText="1"/>
    </xf>
    <xf numFmtId="14" fontId="7" fillId="32" borderId="15" xfId="0" applyNumberFormat="1" applyFont="1" applyFill="1" applyBorder="1" applyAlignment="1">
      <alignment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14" fontId="7" fillId="32" borderId="11" xfId="0" applyNumberFormat="1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left" vertical="top" wrapText="1"/>
    </xf>
    <xf numFmtId="2" fontId="6" fillId="32" borderId="11" xfId="0" applyNumberFormat="1" applyFont="1" applyFill="1" applyBorder="1" applyAlignment="1">
      <alignment vertical="top" wrapText="1"/>
    </xf>
    <xf numFmtId="49" fontId="6" fillId="0" borderId="18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0" fontId="6" fillId="0" borderId="2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" fillId="32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31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16" fontId="6" fillId="0" borderId="18" xfId="0" applyNumberFormat="1" applyFont="1" applyBorder="1" applyAlignment="1">
      <alignment horizontal="center" vertical="top" wrapText="1"/>
    </xf>
    <xf numFmtId="16" fontId="7" fillId="0" borderId="18" xfId="0" applyNumberFormat="1" applyFont="1" applyBorder="1" applyAlignment="1">
      <alignment horizontal="center" vertical="top" wrapText="1"/>
    </xf>
    <xf numFmtId="49" fontId="6" fillId="0" borderId="27" xfId="0" applyNumberFormat="1" applyFont="1" applyBorder="1" applyAlignment="1">
      <alignment horizontal="center" vertical="top" wrapText="1"/>
    </xf>
    <xf numFmtId="16" fontId="7" fillId="0" borderId="26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16" fontId="6" fillId="0" borderId="26" xfId="0" applyNumberFormat="1" applyFont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6" fillId="32" borderId="29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left" vertical="top" wrapText="1" indent="1"/>
    </xf>
    <xf numFmtId="0" fontId="6" fillId="35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6" fillId="32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172" fontId="6" fillId="32" borderId="22" xfId="0" applyNumberFormat="1" applyFont="1" applyFill="1" applyBorder="1" applyAlignment="1">
      <alignment horizontal="center" vertical="center" wrapText="1"/>
    </xf>
    <xf numFmtId="172" fontId="6" fillId="32" borderId="32" xfId="0" applyNumberFormat="1" applyFont="1" applyFill="1" applyBorder="1" applyAlignment="1">
      <alignment horizontal="center" vertical="center" wrapText="1"/>
    </xf>
    <xf numFmtId="172" fontId="6" fillId="32" borderId="18" xfId="0" applyNumberFormat="1" applyFont="1" applyFill="1" applyBorder="1" applyAlignment="1">
      <alignment horizontal="center" vertical="center" wrapText="1"/>
    </xf>
    <xf numFmtId="14" fontId="6" fillId="32" borderId="33" xfId="0" applyNumberFormat="1" applyFont="1" applyFill="1" applyBorder="1" applyAlignment="1">
      <alignment vertical="top" wrapText="1"/>
    </xf>
    <xf numFmtId="16" fontId="6" fillId="32" borderId="11" xfId="0" applyNumberFormat="1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16" fontId="6" fillId="32" borderId="16" xfId="0" applyNumberFormat="1" applyFont="1" applyFill="1" applyBorder="1" applyAlignment="1">
      <alignment horizontal="center" vertical="top" wrapText="1"/>
    </xf>
    <xf numFmtId="16" fontId="7" fillId="32" borderId="11" xfId="0" applyNumberFormat="1" applyFont="1" applyFill="1" applyBorder="1" applyAlignment="1">
      <alignment vertical="top" wrapText="1"/>
    </xf>
    <xf numFmtId="49" fontId="6" fillId="32" borderId="15" xfId="0" applyNumberFormat="1" applyFont="1" applyFill="1" applyBorder="1" applyAlignment="1">
      <alignment horizontal="center" vertical="top" wrapText="1"/>
    </xf>
    <xf numFmtId="16" fontId="6" fillId="32" borderId="11" xfId="0" applyNumberFormat="1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2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6"/>
  <sheetViews>
    <sheetView tabSelected="1" view="pageBreakPreview" zoomScaleSheetLayoutView="100" zoomScalePageLayoutView="0" workbookViewId="0" topLeftCell="F463">
      <selection activeCell="G520" sqref="G520"/>
    </sheetView>
  </sheetViews>
  <sheetFormatPr defaultColWidth="9.140625" defaultRowHeight="12.75" customHeight="1"/>
  <cols>
    <col min="1" max="1" width="8.421875" style="1" customWidth="1"/>
    <col min="2" max="2" width="54.421875" style="2" customWidth="1"/>
    <col min="3" max="3" width="24.57421875" style="2" customWidth="1"/>
    <col min="4" max="4" width="30.421875" style="1" customWidth="1"/>
    <col min="5" max="5" width="11.00390625" style="1" customWidth="1"/>
    <col min="6" max="6" width="19.8515625" style="1" customWidth="1"/>
    <col min="7" max="7" width="22.7109375" style="1" customWidth="1"/>
    <col min="8" max="8" width="24.140625" style="135" bestFit="1" customWidth="1"/>
    <col min="9" max="9" width="21.00390625" style="128" customWidth="1"/>
    <col min="10" max="10" width="21.57421875" style="1" customWidth="1"/>
    <col min="11" max="11" width="21.140625" style="1" customWidth="1"/>
    <col min="12" max="12" width="20.7109375" style="1" customWidth="1"/>
    <col min="13" max="13" width="21.00390625" style="1" customWidth="1"/>
    <col min="14" max="14" width="41.57421875" style="1" customWidth="1"/>
    <col min="15" max="15" width="24.57421875" style="1" customWidth="1"/>
    <col min="16" max="16384" width="9.140625" style="1" customWidth="1"/>
  </cols>
  <sheetData>
    <row r="1" spans="1:15" ht="26.2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39" t="s">
        <v>337</v>
      </c>
    </row>
    <row r="2" spans="1:14" ht="21" customHeight="1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9.75" customHeight="1">
      <c r="A3" s="9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22.5" customHeight="1">
      <c r="A4" s="262"/>
      <c r="B4" s="263" t="s">
        <v>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1:14" ht="23.25" customHeight="1">
      <c r="A5" s="262"/>
      <c r="B5" s="263" t="s">
        <v>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s="3" customFormat="1" ht="189.75" customHeight="1">
      <c r="A6" s="211" t="s">
        <v>4</v>
      </c>
      <c r="B6" s="212" t="s">
        <v>5</v>
      </c>
      <c r="C6" s="212" t="s">
        <v>6</v>
      </c>
      <c r="D6" s="210" t="s">
        <v>7</v>
      </c>
      <c r="E6" s="210" t="s">
        <v>8</v>
      </c>
      <c r="F6" s="10" t="s">
        <v>9</v>
      </c>
      <c r="G6" s="210" t="s">
        <v>10</v>
      </c>
      <c r="H6" s="218" t="s">
        <v>11</v>
      </c>
      <c r="I6" s="218"/>
      <c r="J6" s="218"/>
      <c r="K6" s="218"/>
      <c r="L6" s="218"/>
      <c r="M6" s="210" t="s">
        <v>12</v>
      </c>
      <c r="N6" s="216" t="s">
        <v>13</v>
      </c>
    </row>
    <row r="7" spans="1:14" s="3" customFormat="1" ht="60" customHeight="1">
      <c r="A7" s="211"/>
      <c r="B7" s="212"/>
      <c r="C7" s="212"/>
      <c r="D7" s="210"/>
      <c r="E7" s="210"/>
      <c r="F7" s="11" t="s">
        <v>14</v>
      </c>
      <c r="G7" s="210"/>
      <c r="H7" s="94" t="s">
        <v>15</v>
      </c>
      <c r="I7" s="118" t="s">
        <v>16</v>
      </c>
      <c r="J7" s="11" t="s">
        <v>17</v>
      </c>
      <c r="K7" s="11" t="s">
        <v>18</v>
      </c>
      <c r="L7" s="11" t="s">
        <v>19</v>
      </c>
      <c r="M7" s="210"/>
      <c r="N7" s="216"/>
    </row>
    <row r="8" spans="1:14" s="5" customFormat="1" ht="35.25" customHeight="1" thickBot="1">
      <c r="A8" s="61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95">
        <v>8</v>
      </c>
      <c r="I8" s="119">
        <v>9</v>
      </c>
      <c r="J8" s="62">
        <v>10</v>
      </c>
      <c r="K8" s="62">
        <v>11</v>
      </c>
      <c r="L8" s="62">
        <v>12</v>
      </c>
      <c r="M8" s="62">
        <v>13</v>
      </c>
      <c r="N8" s="63">
        <v>14</v>
      </c>
    </row>
    <row r="9" spans="1:14" ht="57" customHeight="1" thickBot="1">
      <c r="A9" s="211" t="s">
        <v>20</v>
      </c>
      <c r="B9" s="212" t="s">
        <v>312</v>
      </c>
      <c r="C9" s="258" t="s">
        <v>21</v>
      </c>
      <c r="D9" s="15" t="s">
        <v>22</v>
      </c>
      <c r="E9" s="259" t="s">
        <v>23</v>
      </c>
      <c r="F9" s="16">
        <f>F10+F12+F13</f>
        <v>13704.1</v>
      </c>
      <c r="G9" s="16">
        <f>H9+I9+J9+K9+L9</f>
        <v>195643</v>
      </c>
      <c r="H9" s="96">
        <f>H10+H12+H13+H11</f>
        <v>57516.4</v>
      </c>
      <c r="I9" s="120">
        <f>I10+I12+I13+I11</f>
        <v>61226.3</v>
      </c>
      <c r="J9" s="120">
        <f>J10+J12+J13+J11</f>
        <v>61302.3</v>
      </c>
      <c r="K9" s="120">
        <f>K10+K12+K13+K11</f>
        <v>15281</v>
      </c>
      <c r="L9" s="120">
        <f>L10+L12+L13+L11</f>
        <v>317</v>
      </c>
      <c r="M9" s="255" t="s">
        <v>24</v>
      </c>
      <c r="N9" s="256" t="s">
        <v>309</v>
      </c>
    </row>
    <row r="10" spans="1:14" ht="69" customHeight="1" thickBot="1">
      <c r="A10" s="211"/>
      <c r="B10" s="212"/>
      <c r="C10" s="258"/>
      <c r="D10" s="17" t="s">
        <v>25</v>
      </c>
      <c r="E10" s="259"/>
      <c r="F10" s="18">
        <f>F15+F23</f>
        <v>13215</v>
      </c>
      <c r="G10" s="18">
        <f>H10+I10+J10+K10+L10</f>
        <v>59856</v>
      </c>
      <c r="H10" s="97">
        <f>H15+H19+H23+H27+H31</f>
        <v>14964</v>
      </c>
      <c r="I10" s="79">
        <f>I15+I19+I23+I27</f>
        <v>14964</v>
      </c>
      <c r="J10" s="18">
        <f>J15+J19+J23+J27</f>
        <v>14964</v>
      </c>
      <c r="K10" s="18">
        <f>K15+J23</f>
        <v>14964</v>
      </c>
      <c r="L10" s="18">
        <f>L15</f>
        <v>0</v>
      </c>
      <c r="M10" s="255"/>
      <c r="N10" s="256"/>
    </row>
    <row r="11" spans="1:14" ht="69" customHeight="1" thickBot="1">
      <c r="A11" s="211"/>
      <c r="B11" s="212"/>
      <c r="C11" s="258"/>
      <c r="D11" s="17" t="s">
        <v>313</v>
      </c>
      <c r="E11" s="259"/>
      <c r="F11" s="18">
        <f>F32</f>
        <v>0</v>
      </c>
      <c r="G11" s="18">
        <f>H11+I11+J11+K11+L11</f>
        <v>132702</v>
      </c>
      <c r="H11" s="97">
        <f>H32</f>
        <v>41735.4</v>
      </c>
      <c r="I11" s="79">
        <f>I32</f>
        <v>45445.3</v>
      </c>
      <c r="J11" s="18">
        <f>J32</f>
        <v>45521.3</v>
      </c>
      <c r="K11" s="18">
        <f>K32</f>
        <v>0</v>
      </c>
      <c r="L11" s="18">
        <f>L32</f>
        <v>0</v>
      </c>
      <c r="M11" s="255"/>
      <c r="N11" s="256"/>
    </row>
    <row r="12" spans="1:14" ht="50.25" customHeight="1" thickBot="1">
      <c r="A12" s="211"/>
      <c r="B12" s="212"/>
      <c r="C12" s="258"/>
      <c r="D12" s="17" t="s">
        <v>26</v>
      </c>
      <c r="E12" s="259"/>
      <c r="F12" s="18">
        <f>F16+F20+F24+F28+F33</f>
        <v>489.1</v>
      </c>
      <c r="G12" s="18">
        <f>H12+I12+J12+K12+L12</f>
        <v>3085</v>
      </c>
      <c r="H12" s="97">
        <f>H16+H20+H24+H28+H33</f>
        <v>817</v>
      </c>
      <c r="I12" s="79">
        <f>I16+I20+I24+I28+I33</f>
        <v>817</v>
      </c>
      <c r="J12" s="18">
        <f>J16+J20+J24+J28+J33</f>
        <v>817</v>
      </c>
      <c r="K12" s="18">
        <f>K16+K20+K24+K28+K33</f>
        <v>317</v>
      </c>
      <c r="L12" s="18">
        <f>L16+L20+L24+L28+L33</f>
        <v>317</v>
      </c>
      <c r="M12" s="255"/>
      <c r="N12" s="256"/>
    </row>
    <row r="13" spans="1:14" ht="48.75" customHeight="1">
      <c r="A13" s="211"/>
      <c r="B13" s="212"/>
      <c r="C13" s="258"/>
      <c r="D13" s="17" t="s">
        <v>27</v>
      </c>
      <c r="E13" s="259"/>
      <c r="F13" s="18">
        <f>F17</f>
        <v>0</v>
      </c>
      <c r="G13" s="18">
        <f>H13+I13+J13+K13+L13</f>
        <v>0</v>
      </c>
      <c r="H13" s="97">
        <f>H17+H34</f>
        <v>0</v>
      </c>
      <c r="I13" s="79">
        <f>I17+I34</f>
        <v>0</v>
      </c>
      <c r="J13" s="18">
        <f>J17+J34</f>
        <v>0</v>
      </c>
      <c r="K13" s="18">
        <f>K17</f>
        <v>0</v>
      </c>
      <c r="L13" s="18">
        <f>L17</f>
        <v>0</v>
      </c>
      <c r="M13" s="255"/>
      <c r="N13" s="256"/>
    </row>
    <row r="14" spans="1:14" ht="116.25" customHeight="1">
      <c r="A14" s="257" t="s">
        <v>28</v>
      </c>
      <c r="B14" s="159" t="s">
        <v>254</v>
      </c>
      <c r="C14" s="159" t="s">
        <v>29</v>
      </c>
      <c r="D14" s="20" t="s">
        <v>22</v>
      </c>
      <c r="E14" s="151" t="s">
        <v>23</v>
      </c>
      <c r="F14" s="21">
        <f>F15+F16+F17</f>
        <v>7433</v>
      </c>
      <c r="G14" s="21">
        <f aca="true" t="shared" si="0" ref="G14:L14">G15+G16+G17</f>
        <v>35792</v>
      </c>
      <c r="H14" s="98">
        <f t="shared" si="0"/>
        <v>8948</v>
      </c>
      <c r="I14" s="84">
        <f t="shared" si="0"/>
        <v>8948</v>
      </c>
      <c r="J14" s="21">
        <f t="shared" si="0"/>
        <v>8948</v>
      </c>
      <c r="K14" s="21">
        <f t="shared" si="0"/>
        <v>8948</v>
      </c>
      <c r="L14" s="21">
        <f t="shared" si="0"/>
        <v>0</v>
      </c>
      <c r="M14" s="255" t="s">
        <v>24</v>
      </c>
      <c r="N14" s="160" t="s">
        <v>316</v>
      </c>
    </row>
    <row r="15" spans="1:14" ht="72.75" customHeight="1">
      <c r="A15" s="257"/>
      <c r="B15" s="159"/>
      <c r="C15" s="159"/>
      <c r="D15" s="17" t="s">
        <v>25</v>
      </c>
      <c r="E15" s="151"/>
      <c r="F15" s="18">
        <v>7433</v>
      </c>
      <c r="G15" s="18">
        <f>H15+I15+J15+K15+L15</f>
        <v>35792</v>
      </c>
      <c r="H15" s="97">
        <v>8948</v>
      </c>
      <c r="I15" s="79">
        <v>8948</v>
      </c>
      <c r="J15" s="18">
        <v>8948</v>
      </c>
      <c r="K15" s="18">
        <v>8948</v>
      </c>
      <c r="L15" s="18"/>
      <c r="M15" s="255"/>
      <c r="N15" s="255"/>
    </row>
    <row r="16" spans="1:14" ht="52.5" customHeight="1">
      <c r="A16" s="257"/>
      <c r="B16" s="159"/>
      <c r="C16" s="159"/>
      <c r="D16" s="17" t="s">
        <v>26</v>
      </c>
      <c r="E16" s="151"/>
      <c r="F16" s="18"/>
      <c r="G16" s="18">
        <f>H16+I16+J16+K16+L16</f>
        <v>0</v>
      </c>
      <c r="H16" s="97"/>
      <c r="I16" s="79"/>
      <c r="J16" s="18"/>
      <c r="K16" s="18"/>
      <c r="L16" s="18"/>
      <c r="M16" s="255"/>
      <c r="N16" s="255"/>
    </row>
    <row r="17" spans="1:14" ht="54" customHeight="1">
      <c r="A17" s="257"/>
      <c r="B17" s="159"/>
      <c r="C17" s="159"/>
      <c r="D17" s="17" t="s">
        <v>27</v>
      </c>
      <c r="E17" s="151"/>
      <c r="F17" s="18"/>
      <c r="G17" s="18">
        <f>H17+I17+J17+K17+L17</f>
        <v>0</v>
      </c>
      <c r="H17" s="97"/>
      <c r="I17" s="79"/>
      <c r="J17" s="18"/>
      <c r="K17" s="18"/>
      <c r="L17" s="18"/>
      <c r="M17" s="255"/>
      <c r="N17" s="255"/>
    </row>
    <row r="18" spans="1:14" ht="38.25" customHeight="1">
      <c r="A18" s="19" t="s">
        <v>30</v>
      </c>
      <c r="B18" s="148" t="s">
        <v>31</v>
      </c>
      <c r="C18" s="148"/>
      <c r="D18" s="17" t="s">
        <v>32</v>
      </c>
      <c r="E18" s="151" t="s">
        <v>23</v>
      </c>
      <c r="F18" s="18">
        <f>F19+F20+F21</f>
        <v>289.1</v>
      </c>
      <c r="G18" s="18">
        <f aca="true" t="shared" si="1" ref="G18:L18">G19+G20+G21</f>
        <v>1585</v>
      </c>
      <c r="H18" s="97">
        <f t="shared" si="1"/>
        <v>317</v>
      </c>
      <c r="I18" s="79">
        <f t="shared" si="1"/>
        <v>317</v>
      </c>
      <c r="J18" s="18">
        <f t="shared" si="1"/>
        <v>317</v>
      </c>
      <c r="K18" s="18">
        <f t="shared" si="1"/>
        <v>317</v>
      </c>
      <c r="L18" s="18">
        <f t="shared" si="1"/>
        <v>317</v>
      </c>
      <c r="M18" s="255" t="s">
        <v>24</v>
      </c>
      <c r="N18" s="146" t="s">
        <v>316</v>
      </c>
    </row>
    <row r="19" spans="1:14" ht="49.5" customHeight="1">
      <c r="A19" s="19"/>
      <c r="B19" s="148"/>
      <c r="C19" s="148"/>
      <c r="D19" s="17" t="s">
        <v>25</v>
      </c>
      <c r="E19" s="151"/>
      <c r="F19" s="18"/>
      <c r="G19" s="18"/>
      <c r="H19" s="97"/>
      <c r="I19" s="79"/>
      <c r="J19" s="18"/>
      <c r="K19" s="18"/>
      <c r="L19" s="18"/>
      <c r="M19" s="255"/>
      <c r="N19" s="146"/>
    </row>
    <row r="20" spans="1:14" ht="50.25" customHeight="1">
      <c r="A20" s="19"/>
      <c r="B20" s="148"/>
      <c r="C20" s="148"/>
      <c r="D20" s="17" t="s">
        <v>26</v>
      </c>
      <c r="E20" s="151"/>
      <c r="F20" s="18">
        <v>289.1</v>
      </c>
      <c r="G20" s="18">
        <f>H20+I20+J20+K20+L20</f>
        <v>1585</v>
      </c>
      <c r="H20" s="97">
        <v>317</v>
      </c>
      <c r="I20" s="79">
        <v>317</v>
      </c>
      <c r="J20" s="79">
        <v>317</v>
      </c>
      <c r="K20" s="18">
        <v>317</v>
      </c>
      <c r="L20" s="18">
        <v>317</v>
      </c>
      <c r="M20" s="255"/>
      <c r="N20" s="146"/>
    </row>
    <row r="21" spans="1:14" ht="48" customHeight="1">
      <c r="A21" s="19"/>
      <c r="B21" s="148"/>
      <c r="C21" s="148"/>
      <c r="D21" s="17" t="s">
        <v>27</v>
      </c>
      <c r="E21" s="151"/>
      <c r="F21" s="18"/>
      <c r="G21" s="18"/>
      <c r="H21" s="97"/>
      <c r="I21" s="79"/>
      <c r="J21" s="18"/>
      <c r="K21" s="18"/>
      <c r="L21" s="18"/>
      <c r="M21" s="255"/>
      <c r="N21" s="146"/>
    </row>
    <row r="22" spans="1:14" ht="38.25" customHeight="1">
      <c r="A22" s="254" t="s">
        <v>33</v>
      </c>
      <c r="B22" s="148" t="s">
        <v>34</v>
      </c>
      <c r="C22" s="148" t="s">
        <v>35</v>
      </c>
      <c r="D22" s="17" t="s">
        <v>32</v>
      </c>
      <c r="E22" s="151" t="s">
        <v>23</v>
      </c>
      <c r="F22" s="18">
        <f>F23+F24+F25</f>
        <v>5782</v>
      </c>
      <c r="G22" s="18">
        <f>H22+I22+J22+K22+L22</f>
        <v>24064</v>
      </c>
      <c r="H22" s="97">
        <f>H23+H24+H25</f>
        <v>6016</v>
      </c>
      <c r="I22" s="79">
        <f>I23+I24+I25</f>
        <v>6016</v>
      </c>
      <c r="J22" s="18">
        <f>J23+J24+J25</f>
        <v>6016</v>
      </c>
      <c r="K22" s="18">
        <f>K23+K24+K25</f>
        <v>6016</v>
      </c>
      <c r="L22" s="18"/>
      <c r="M22" s="255" t="s">
        <v>24</v>
      </c>
      <c r="N22" s="146" t="s">
        <v>36</v>
      </c>
    </row>
    <row r="23" spans="1:14" ht="75" customHeight="1">
      <c r="A23" s="254"/>
      <c r="B23" s="148"/>
      <c r="C23" s="148"/>
      <c r="D23" s="17" t="s">
        <v>25</v>
      </c>
      <c r="E23" s="151"/>
      <c r="F23" s="18">
        <v>5782</v>
      </c>
      <c r="G23" s="18">
        <f>H23+I23+J23+K23+L23</f>
        <v>24064</v>
      </c>
      <c r="H23" s="97">
        <v>6016</v>
      </c>
      <c r="I23" s="79">
        <v>6016</v>
      </c>
      <c r="J23" s="18">
        <v>6016</v>
      </c>
      <c r="K23" s="18">
        <v>6016</v>
      </c>
      <c r="L23" s="18"/>
      <c r="M23" s="255"/>
      <c r="N23" s="146"/>
    </row>
    <row r="24" spans="1:14" ht="51.75" customHeight="1">
      <c r="A24" s="254"/>
      <c r="B24" s="148"/>
      <c r="C24" s="148"/>
      <c r="D24" s="17" t="s">
        <v>26</v>
      </c>
      <c r="E24" s="151"/>
      <c r="F24" s="18"/>
      <c r="G24" s="18"/>
      <c r="H24" s="97"/>
      <c r="I24" s="79"/>
      <c r="J24" s="18"/>
      <c r="K24" s="18"/>
      <c r="L24" s="18"/>
      <c r="M24" s="255"/>
      <c r="N24" s="146"/>
    </row>
    <row r="25" spans="1:14" ht="68.25" customHeight="1">
      <c r="A25" s="254"/>
      <c r="B25" s="148"/>
      <c r="C25" s="148"/>
      <c r="D25" s="17" t="s">
        <v>27</v>
      </c>
      <c r="E25" s="151"/>
      <c r="F25" s="18"/>
      <c r="G25" s="18"/>
      <c r="H25" s="97"/>
      <c r="I25" s="79"/>
      <c r="J25" s="18"/>
      <c r="K25" s="18"/>
      <c r="L25" s="18"/>
      <c r="M25" s="255"/>
      <c r="N25" s="146"/>
    </row>
    <row r="26" spans="1:14" ht="34.5" customHeight="1">
      <c r="A26" s="253" t="s">
        <v>37</v>
      </c>
      <c r="B26" s="148" t="s">
        <v>38</v>
      </c>
      <c r="C26" s="148" t="s">
        <v>39</v>
      </c>
      <c r="D26" s="17" t="s">
        <v>32</v>
      </c>
      <c r="E26" s="151" t="s">
        <v>23</v>
      </c>
      <c r="F26" s="18">
        <f>F27+F28+F29</f>
        <v>200</v>
      </c>
      <c r="G26" s="18">
        <f>G27+G28+G29</f>
        <v>0</v>
      </c>
      <c r="H26" s="97">
        <f>H27+H28+H29</f>
        <v>0</v>
      </c>
      <c r="I26" s="79">
        <f>+I27+I28+I29</f>
        <v>0</v>
      </c>
      <c r="J26" s="18"/>
      <c r="K26" s="18"/>
      <c r="L26" s="18"/>
      <c r="M26" s="255" t="s">
        <v>24</v>
      </c>
      <c r="N26" s="146" t="s">
        <v>40</v>
      </c>
    </row>
    <row r="27" spans="1:14" ht="72" customHeight="1">
      <c r="A27" s="253"/>
      <c r="B27" s="148"/>
      <c r="C27" s="148"/>
      <c r="D27" s="17" t="s">
        <v>25</v>
      </c>
      <c r="E27" s="151"/>
      <c r="F27" s="18"/>
      <c r="G27" s="18"/>
      <c r="H27" s="97"/>
      <c r="I27" s="79"/>
      <c r="J27" s="18"/>
      <c r="K27" s="18"/>
      <c r="L27" s="18"/>
      <c r="M27" s="255"/>
      <c r="N27" s="146"/>
    </row>
    <row r="28" spans="1:14" ht="55.5" customHeight="1">
      <c r="A28" s="253"/>
      <c r="B28" s="148"/>
      <c r="C28" s="148"/>
      <c r="D28" s="17" t="s">
        <v>26</v>
      </c>
      <c r="E28" s="151"/>
      <c r="F28" s="18">
        <v>200</v>
      </c>
      <c r="G28" s="18">
        <f>H28+I28+J28+K28+L28</f>
        <v>0</v>
      </c>
      <c r="H28" s="97">
        <v>0</v>
      </c>
      <c r="I28" s="79">
        <v>0</v>
      </c>
      <c r="J28" s="79">
        <v>0</v>
      </c>
      <c r="K28" s="18"/>
      <c r="L28" s="18"/>
      <c r="M28" s="255"/>
      <c r="N28" s="146"/>
    </row>
    <row r="29" spans="1:14" ht="45" customHeight="1">
      <c r="A29" s="253"/>
      <c r="B29" s="148"/>
      <c r="C29" s="148"/>
      <c r="D29" s="17" t="s">
        <v>27</v>
      </c>
      <c r="E29" s="151"/>
      <c r="F29" s="18"/>
      <c r="G29" s="18"/>
      <c r="H29" s="97"/>
      <c r="I29" s="79"/>
      <c r="J29" s="18"/>
      <c r="K29" s="18"/>
      <c r="L29" s="18"/>
      <c r="M29" s="255"/>
      <c r="N29" s="146"/>
    </row>
    <row r="30" spans="1:14" ht="45" customHeight="1">
      <c r="A30" s="186" t="s">
        <v>283</v>
      </c>
      <c r="B30" s="170" t="s">
        <v>298</v>
      </c>
      <c r="C30" s="170" t="s">
        <v>284</v>
      </c>
      <c r="D30" s="17" t="s">
        <v>32</v>
      </c>
      <c r="E30" s="175" t="s">
        <v>23</v>
      </c>
      <c r="F30" s="18">
        <f>F31+F33+F34</f>
        <v>0</v>
      </c>
      <c r="G30" s="18">
        <f>H30+I30+J30+K30+L30</f>
        <v>134202</v>
      </c>
      <c r="H30" s="97">
        <f>H31+H32+H33+H34</f>
        <v>42235.4</v>
      </c>
      <c r="I30" s="79">
        <f>I31+I32+I33+I34</f>
        <v>45945.3</v>
      </c>
      <c r="J30" s="18">
        <f>J31+J32+J33+J34</f>
        <v>46021.3</v>
      </c>
      <c r="K30" s="18">
        <f>K31+K33+K34</f>
        <v>0</v>
      </c>
      <c r="L30" s="18">
        <f>L31+L33+L34</f>
        <v>0</v>
      </c>
      <c r="M30" s="177" t="s">
        <v>285</v>
      </c>
      <c r="N30" s="177" t="s">
        <v>286</v>
      </c>
    </row>
    <row r="31" spans="1:14" ht="71.25" customHeight="1">
      <c r="A31" s="187"/>
      <c r="B31" s="171"/>
      <c r="C31" s="171"/>
      <c r="D31" s="17" t="s">
        <v>25</v>
      </c>
      <c r="E31" s="176"/>
      <c r="F31" s="18">
        <f>F36+F40+F44+F49</f>
        <v>0</v>
      </c>
      <c r="G31" s="18">
        <f aca="true" t="shared" si="2" ref="G31:L31">G36+G40+G44+G49</f>
        <v>0</v>
      </c>
      <c r="H31" s="97">
        <f t="shared" si="2"/>
        <v>0</v>
      </c>
      <c r="I31" s="79">
        <f t="shared" si="2"/>
        <v>0</v>
      </c>
      <c r="J31" s="79">
        <f t="shared" si="2"/>
        <v>0</v>
      </c>
      <c r="K31" s="18">
        <f t="shared" si="2"/>
        <v>0</v>
      </c>
      <c r="L31" s="18">
        <f t="shared" si="2"/>
        <v>0</v>
      </c>
      <c r="M31" s="179"/>
      <c r="N31" s="179"/>
    </row>
    <row r="32" spans="1:14" ht="71.25" customHeight="1">
      <c r="A32" s="187"/>
      <c r="B32" s="171"/>
      <c r="C32" s="171"/>
      <c r="D32" s="17" t="s">
        <v>313</v>
      </c>
      <c r="E32" s="176"/>
      <c r="F32" s="18">
        <f aca="true" t="shared" si="3" ref="F32:L32">F45</f>
        <v>0</v>
      </c>
      <c r="G32" s="18">
        <f t="shared" si="3"/>
        <v>132702</v>
      </c>
      <c r="H32" s="97">
        <f>H45</f>
        <v>41735.4</v>
      </c>
      <c r="I32" s="79">
        <f t="shared" si="3"/>
        <v>45445.3</v>
      </c>
      <c r="J32" s="18">
        <f t="shared" si="3"/>
        <v>45521.3</v>
      </c>
      <c r="K32" s="18">
        <f t="shared" si="3"/>
        <v>0</v>
      </c>
      <c r="L32" s="18">
        <f t="shared" si="3"/>
        <v>0</v>
      </c>
      <c r="M32" s="179"/>
      <c r="N32" s="179"/>
    </row>
    <row r="33" spans="1:14" ht="43.5" customHeight="1">
      <c r="A33" s="187"/>
      <c r="B33" s="171"/>
      <c r="C33" s="171"/>
      <c r="D33" s="17" t="s">
        <v>83</v>
      </c>
      <c r="E33" s="176"/>
      <c r="F33" s="18">
        <f aca="true" t="shared" si="4" ref="F33:L33">F37+F41+F46+F50</f>
        <v>0</v>
      </c>
      <c r="G33" s="18">
        <f t="shared" si="4"/>
        <v>1500</v>
      </c>
      <c r="H33" s="97">
        <f t="shared" si="4"/>
        <v>500</v>
      </c>
      <c r="I33" s="79">
        <f t="shared" si="4"/>
        <v>500</v>
      </c>
      <c r="J33" s="18">
        <f t="shared" si="4"/>
        <v>500</v>
      </c>
      <c r="K33" s="18">
        <f t="shared" si="4"/>
        <v>0</v>
      </c>
      <c r="L33" s="18">
        <f t="shared" si="4"/>
        <v>0</v>
      </c>
      <c r="M33" s="179"/>
      <c r="N33" s="179"/>
    </row>
    <row r="34" spans="1:14" ht="45" customHeight="1">
      <c r="A34" s="188"/>
      <c r="B34" s="159"/>
      <c r="C34" s="159"/>
      <c r="D34" s="17" t="s">
        <v>27</v>
      </c>
      <c r="E34" s="151"/>
      <c r="F34" s="18"/>
      <c r="G34" s="18">
        <f>H34+I34+J34+K34+L34</f>
        <v>0</v>
      </c>
      <c r="H34" s="97">
        <f>H38+H42+H47+H51</f>
        <v>0</v>
      </c>
      <c r="I34" s="79">
        <f>I38+I42+I47+I51</f>
        <v>0</v>
      </c>
      <c r="J34" s="18">
        <f>J38+J42+J47+J51</f>
        <v>0</v>
      </c>
      <c r="K34" s="18"/>
      <c r="L34" s="18"/>
      <c r="M34" s="160"/>
      <c r="N34" s="160"/>
    </row>
    <row r="35" spans="1:14" ht="45" customHeight="1">
      <c r="A35" s="186" t="s">
        <v>287</v>
      </c>
      <c r="B35" s="170" t="s">
        <v>288</v>
      </c>
      <c r="C35" s="170" t="s">
        <v>318</v>
      </c>
      <c r="D35" s="17" t="s">
        <v>32</v>
      </c>
      <c r="E35" s="175" t="s">
        <v>15</v>
      </c>
      <c r="F35" s="18">
        <f aca="true" t="shared" si="5" ref="F35:L35">F36+F37+F38</f>
        <v>0</v>
      </c>
      <c r="G35" s="18">
        <f t="shared" si="5"/>
        <v>0</v>
      </c>
      <c r="H35" s="97">
        <f t="shared" si="5"/>
        <v>0</v>
      </c>
      <c r="I35" s="79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77" t="s">
        <v>285</v>
      </c>
      <c r="N35" s="177" t="s">
        <v>291</v>
      </c>
    </row>
    <row r="36" spans="1:14" ht="71.25" customHeight="1">
      <c r="A36" s="187"/>
      <c r="B36" s="171"/>
      <c r="C36" s="171"/>
      <c r="D36" s="17" t="s">
        <v>25</v>
      </c>
      <c r="E36" s="176"/>
      <c r="F36" s="18"/>
      <c r="G36" s="18"/>
      <c r="H36" s="97"/>
      <c r="I36" s="79"/>
      <c r="J36" s="18"/>
      <c r="K36" s="18"/>
      <c r="L36" s="18"/>
      <c r="M36" s="179"/>
      <c r="N36" s="179"/>
    </row>
    <row r="37" spans="1:14" ht="45" customHeight="1">
      <c r="A37" s="187"/>
      <c r="B37" s="171"/>
      <c r="C37" s="171"/>
      <c r="D37" s="17" t="s">
        <v>83</v>
      </c>
      <c r="E37" s="176"/>
      <c r="F37" s="18"/>
      <c r="G37" s="18">
        <f>H37+I37+J37+K37+L37</f>
        <v>0</v>
      </c>
      <c r="H37" s="97">
        <v>0</v>
      </c>
      <c r="I37" s="79"/>
      <c r="J37" s="18"/>
      <c r="K37" s="18"/>
      <c r="L37" s="18"/>
      <c r="M37" s="179"/>
      <c r="N37" s="179"/>
    </row>
    <row r="38" spans="1:14" ht="45" customHeight="1">
      <c r="A38" s="188"/>
      <c r="B38" s="159"/>
      <c r="C38" s="159"/>
      <c r="D38" s="17" t="s">
        <v>27</v>
      </c>
      <c r="E38" s="151"/>
      <c r="F38" s="18"/>
      <c r="G38" s="18">
        <f>H38+I38+J38+K38+L38</f>
        <v>0</v>
      </c>
      <c r="H38" s="97">
        <v>0</v>
      </c>
      <c r="I38" s="79"/>
      <c r="J38" s="18"/>
      <c r="K38" s="18"/>
      <c r="L38" s="18"/>
      <c r="M38" s="160"/>
      <c r="N38" s="160"/>
    </row>
    <row r="39" spans="1:14" ht="45" customHeight="1">
      <c r="A39" s="186" t="s">
        <v>289</v>
      </c>
      <c r="B39" s="170" t="s">
        <v>290</v>
      </c>
      <c r="C39" s="170" t="s">
        <v>284</v>
      </c>
      <c r="D39" s="17" t="s">
        <v>32</v>
      </c>
      <c r="E39" s="175" t="s">
        <v>16</v>
      </c>
      <c r="F39" s="18"/>
      <c r="G39" s="18">
        <f>G40+G41+G42</f>
        <v>0</v>
      </c>
      <c r="H39" s="97"/>
      <c r="I39" s="79">
        <f>I40+I41+I42</f>
        <v>0</v>
      </c>
      <c r="J39" s="18"/>
      <c r="K39" s="18"/>
      <c r="L39" s="18"/>
      <c r="M39" s="177" t="s">
        <v>285</v>
      </c>
      <c r="N39" s="177" t="s">
        <v>292</v>
      </c>
    </row>
    <row r="40" spans="1:14" ht="45" customHeight="1">
      <c r="A40" s="187"/>
      <c r="B40" s="171"/>
      <c r="C40" s="171"/>
      <c r="D40" s="17" t="s">
        <v>25</v>
      </c>
      <c r="E40" s="176"/>
      <c r="F40" s="18"/>
      <c r="G40" s="18"/>
      <c r="H40" s="97"/>
      <c r="I40" s="79"/>
      <c r="J40" s="18"/>
      <c r="K40" s="18"/>
      <c r="L40" s="18"/>
      <c r="M40" s="179"/>
      <c r="N40" s="179"/>
    </row>
    <row r="41" spans="1:14" ht="45" customHeight="1">
      <c r="A41" s="187"/>
      <c r="B41" s="171"/>
      <c r="C41" s="171"/>
      <c r="D41" s="17" t="s">
        <v>83</v>
      </c>
      <c r="E41" s="176"/>
      <c r="F41" s="18"/>
      <c r="G41" s="18">
        <f>H41+I41+J41+K41+L41</f>
        <v>0</v>
      </c>
      <c r="H41" s="97"/>
      <c r="I41" s="79">
        <v>0</v>
      </c>
      <c r="J41" s="18"/>
      <c r="K41" s="18"/>
      <c r="L41" s="18"/>
      <c r="M41" s="179"/>
      <c r="N41" s="179"/>
    </row>
    <row r="42" spans="1:14" ht="45" customHeight="1">
      <c r="A42" s="188"/>
      <c r="B42" s="159"/>
      <c r="C42" s="159"/>
      <c r="D42" s="17" t="s">
        <v>27</v>
      </c>
      <c r="E42" s="151"/>
      <c r="F42" s="18"/>
      <c r="G42" s="18">
        <f>H42+I42+J42+K42+L42</f>
        <v>0</v>
      </c>
      <c r="H42" s="97"/>
      <c r="I42" s="79">
        <v>0</v>
      </c>
      <c r="J42" s="18"/>
      <c r="K42" s="18"/>
      <c r="L42" s="18"/>
      <c r="M42" s="160"/>
      <c r="N42" s="160"/>
    </row>
    <row r="43" spans="1:14" ht="45" customHeight="1">
      <c r="A43" s="186" t="s">
        <v>293</v>
      </c>
      <c r="B43" s="170" t="s">
        <v>294</v>
      </c>
      <c r="C43" s="170" t="s">
        <v>318</v>
      </c>
      <c r="D43" s="17" t="s">
        <v>32</v>
      </c>
      <c r="E43" s="175" t="s">
        <v>17</v>
      </c>
      <c r="F43" s="18"/>
      <c r="G43" s="18">
        <f>SUM(H43:J43)</f>
        <v>134202</v>
      </c>
      <c r="H43" s="97">
        <f>H44+H45+H46+H47</f>
        <v>42235.4</v>
      </c>
      <c r="I43" s="79">
        <f>I44+I45+I46</f>
        <v>45945.3</v>
      </c>
      <c r="J43" s="18">
        <f>J44+J45+J46+J47</f>
        <v>46021.3</v>
      </c>
      <c r="K43" s="18"/>
      <c r="L43" s="18"/>
      <c r="M43" s="177" t="s">
        <v>285</v>
      </c>
      <c r="N43" s="177" t="s">
        <v>292</v>
      </c>
    </row>
    <row r="44" spans="1:14" ht="69.75" customHeight="1">
      <c r="A44" s="187"/>
      <c r="B44" s="171"/>
      <c r="C44" s="171"/>
      <c r="D44" s="17" t="s">
        <v>25</v>
      </c>
      <c r="E44" s="176"/>
      <c r="F44" s="18"/>
      <c r="G44" s="18"/>
      <c r="H44" s="97"/>
      <c r="I44" s="79"/>
      <c r="J44" s="18"/>
      <c r="K44" s="18"/>
      <c r="L44" s="18"/>
      <c r="M44" s="179"/>
      <c r="N44" s="179"/>
    </row>
    <row r="45" spans="1:14" ht="71.25" customHeight="1">
      <c r="A45" s="187"/>
      <c r="B45" s="171"/>
      <c r="C45" s="171"/>
      <c r="D45" s="17" t="s">
        <v>313</v>
      </c>
      <c r="E45" s="176"/>
      <c r="F45" s="18"/>
      <c r="G45" s="18">
        <f>H45+I45+J45+K45+L45</f>
        <v>132702</v>
      </c>
      <c r="H45" s="97">
        <v>41735.4</v>
      </c>
      <c r="I45" s="79">
        <v>45445.3</v>
      </c>
      <c r="J45" s="18">
        <v>45521.3</v>
      </c>
      <c r="K45" s="18"/>
      <c r="L45" s="18"/>
      <c r="M45" s="179"/>
      <c r="N45" s="179"/>
    </row>
    <row r="46" spans="1:14" ht="45" customHeight="1">
      <c r="A46" s="187"/>
      <c r="B46" s="171"/>
      <c r="C46" s="171"/>
      <c r="D46" s="17" t="s">
        <v>83</v>
      </c>
      <c r="E46" s="176"/>
      <c r="F46" s="18"/>
      <c r="G46" s="18">
        <f>H46+I46+J46+K46+L46</f>
        <v>1500</v>
      </c>
      <c r="H46" s="97">
        <v>500</v>
      </c>
      <c r="I46" s="79">
        <v>500</v>
      </c>
      <c r="J46" s="18">
        <v>500</v>
      </c>
      <c r="K46" s="18"/>
      <c r="L46" s="18"/>
      <c r="M46" s="179"/>
      <c r="N46" s="179"/>
    </row>
    <row r="47" spans="1:14" ht="45" customHeight="1">
      <c r="A47" s="188"/>
      <c r="B47" s="159"/>
      <c r="C47" s="159"/>
      <c r="D47" s="17" t="s">
        <v>27</v>
      </c>
      <c r="E47" s="151"/>
      <c r="F47" s="18"/>
      <c r="G47" s="18"/>
      <c r="H47" s="97"/>
      <c r="I47" s="79"/>
      <c r="J47" s="18"/>
      <c r="K47" s="18"/>
      <c r="L47" s="18"/>
      <c r="M47" s="160"/>
      <c r="N47" s="160"/>
    </row>
    <row r="48" spans="1:14" ht="45" customHeight="1">
      <c r="A48" s="186" t="s">
        <v>295</v>
      </c>
      <c r="B48" s="170" t="s">
        <v>296</v>
      </c>
      <c r="C48" s="170" t="s">
        <v>284</v>
      </c>
      <c r="D48" s="17" t="s">
        <v>32</v>
      </c>
      <c r="E48" s="175" t="s">
        <v>17</v>
      </c>
      <c r="F48" s="18"/>
      <c r="G48" s="18">
        <f>G49+G50+G51</f>
        <v>0</v>
      </c>
      <c r="H48" s="97"/>
      <c r="I48" s="79"/>
      <c r="J48" s="18">
        <f>J49+J50+J51</f>
        <v>0</v>
      </c>
      <c r="K48" s="18"/>
      <c r="L48" s="18"/>
      <c r="M48" s="177" t="s">
        <v>285</v>
      </c>
      <c r="N48" s="177" t="s">
        <v>297</v>
      </c>
    </row>
    <row r="49" spans="1:14" ht="45" customHeight="1">
      <c r="A49" s="187"/>
      <c r="B49" s="171"/>
      <c r="C49" s="171"/>
      <c r="D49" s="17" t="s">
        <v>25</v>
      </c>
      <c r="E49" s="176"/>
      <c r="F49" s="18"/>
      <c r="G49" s="18"/>
      <c r="H49" s="97"/>
      <c r="I49" s="79"/>
      <c r="J49" s="18"/>
      <c r="K49" s="18"/>
      <c r="L49" s="18"/>
      <c r="M49" s="179"/>
      <c r="N49" s="179"/>
    </row>
    <row r="50" spans="1:14" ht="45" customHeight="1">
      <c r="A50" s="187"/>
      <c r="B50" s="171"/>
      <c r="C50" s="171"/>
      <c r="D50" s="17" t="s">
        <v>83</v>
      </c>
      <c r="E50" s="176"/>
      <c r="F50" s="18"/>
      <c r="G50" s="18">
        <f>H50+I50+J50+K50+L50</f>
        <v>0</v>
      </c>
      <c r="H50" s="97"/>
      <c r="I50" s="79"/>
      <c r="J50" s="18">
        <v>0</v>
      </c>
      <c r="K50" s="18"/>
      <c r="L50" s="18"/>
      <c r="M50" s="179"/>
      <c r="N50" s="179"/>
    </row>
    <row r="51" spans="1:14" ht="45" customHeight="1">
      <c r="A51" s="188"/>
      <c r="B51" s="159"/>
      <c r="C51" s="159"/>
      <c r="D51" s="17" t="s">
        <v>27</v>
      </c>
      <c r="E51" s="151"/>
      <c r="F51" s="18"/>
      <c r="G51" s="18">
        <f>H51+I51+J51+K51+L51</f>
        <v>0</v>
      </c>
      <c r="H51" s="97"/>
      <c r="I51" s="79"/>
      <c r="J51" s="18">
        <v>0</v>
      </c>
      <c r="K51" s="18"/>
      <c r="L51" s="18"/>
      <c r="M51" s="160"/>
      <c r="N51" s="160"/>
    </row>
    <row r="52" spans="1:14" ht="55.5" customHeight="1">
      <c r="A52" s="194" t="s">
        <v>41</v>
      </c>
      <c r="B52" s="198" t="s">
        <v>42</v>
      </c>
      <c r="C52" s="148" t="s">
        <v>21</v>
      </c>
      <c r="D52" s="17" t="s">
        <v>22</v>
      </c>
      <c r="E52" s="145" t="s">
        <v>23</v>
      </c>
      <c r="F52" s="22">
        <f>F53+F54+F55</f>
        <v>24772</v>
      </c>
      <c r="G52" s="22">
        <f aca="true" t="shared" si="6" ref="G52:L52">G53+G54+G55</f>
        <v>123182</v>
      </c>
      <c r="H52" s="99">
        <f t="shared" si="6"/>
        <v>28739</v>
      </c>
      <c r="I52" s="121">
        <f t="shared" si="6"/>
        <v>31481</v>
      </c>
      <c r="J52" s="22">
        <f t="shared" si="6"/>
        <v>31481</v>
      </c>
      <c r="K52" s="22">
        <f t="shared" si="6"/>
        <v>31481</v>
      </c>
      <c r="L52" s="22">
        <f t="shared" si="6"/>
        <v>0</v>
      </c>
      <c r="M52" s="146" t="s">
        <v>24</v>
      </c>
      <c r="N52" s="146" t="s">
        <v>43</v>
      </c>
    </row>
    <row r="53" spans="1:14" ht="74.25" customHeight="1">
      <c r="A53" s="194"/>
      <c r="B53" s="198"/>
      <c r="C53" s="148"/>
      <c r="D53" s="17" t="s">
        <v>25</v>
      </c>
      <c r="E53" s="145"/>
      <c r="F53" s="18">
        <f>F57+F61+F65</f>
        <v>24772</v>
      </c>
      <c r="G53" s="18">
        <f aca="true" t="shared" si="7" ref="G53:L53">G57+G61+G65</f>
        <v>123182</v>
      </c>
      <c r="H53" s="97">
        <f t="shared" si="7"/>
        <v>28739</v>
      </c>
      <c r="I53" s="79">
        <f t="shared" si="7"/>
        <v>31481</v>
      </c>
      <c r="J53" s="18">
        <f t="shared" si="7"/>
        <v>31481</v>
      </c>
      <c r="K53" s="18">
        <f t="shared" si="7"/>
        <v>31481</v>
      </c>
      <c r="L53" s="18">
        <f t="shared" si="7"/>
        <v>0</v>
      </c>
      <c r="M53" s="146"/>
      <c r="N53" s="146"/>
    </row>
    <row r="54" spans="1:14" ht="51" customHeight="1">
      <c r="A54" s="194"/>
      <c r="B54" s="198"/>
      <c r="C54" s="148"/>
      <c r="D54" s="17" t="s">
        <v>26</v>
      </c>
      <c r="E54" s="145"/>
      <c r="F54" s="18">
        <f>F58+F62+F66</f>
        <v>0</v>
      </c>
      <c r="G54" s="18">
        <f aca="true" t="shared" si="8" ref="G54:L54">G58+G62+G66</f>
        <v>0</v>
      </c>
      <c r="H54" s="97">
        <f t="shared" si="8"/>
        <v>0</v>
      </c>
      <c r="I54" s="79">
        <f t="shared" si="8"/>
        <v>0</v>
      </c>
      <c r="J54" s="18">
        <f t="shared" si="8"/>
        <v>0</v>
      </c>
      <c r="K54" s="18">
        <f t="shared" si="8"/>
        <v>0</v>
      </c>
      <c r="L54" s="18">
        <f t="shared" si="8"/>
        <v>0</v>
      </c>
      <c r="M54" s="146"/>
      <c r="N54" s="146"/>
    </row>
    <row r="55" spans="1:14" ht="111.75" customHeight="1">
      <c r="A55" s="194"/>
      <c r="B55" s="198"/>
      <c r="C55" s="148"/>
      <c r="D55" s="17" t="s">
        <v>27</v>
      </c>
      <c r="E55" s="145"/>
      <c r="F55" s="18">
        <f>F59+F63+F67</f>
        <v>0</v>
      </c>
      <c r="G55" s="18">
        <f aca="true" t="shared" si="9" ref="G55:L55">G59+G63+G67</f>
        <v>0</v>
      </c>
      <c r="H55" s="97">
        <f t="shared" si="9"/>
        <v>0</v>
      </c>
      <c r="I55" s="79">
        <f t="shared" si="9"/>
        <v>0</v>
      </c>
      <c r="J55" s="18">
        <f t="shared" si="9"/>
        <v>0</v>
      </c>
      <c r="K55" s="18">
        <f t="shared" si="9"/>
        <v>0</v>
      </c>
      <c r="L55" s="18">
        <f t="shared" si="9"/>
        <v>0</v>
      </c>
      <c r="M55" s="146"/>
      <c r="N55" s="146"/>
    </row>
    <row r="56" spans="1:14" ht="54" customHeight="1">
      <c r="A56" s="147" t="s">
        <v>44</v>
      </c>
      <c r="B56" s="148" t="s">
        <v>45</v>
      </c>
      <c r="C56" s="148" t="s">
        <v>46</v>
      </c>
      <c r="D56" s="17" t="s">
        <v>22</v>
      </c>
      <c r="E56" s="145" t="s">
        <v>23</v>
      </c>
      <c r="F56" s="18">
        <f>F57+F58+F59</f>
        <v>23200</v>
      </c>
      <c r="G56" s="18">
        <f aca="true" t="shared" si="10" ref="G56:L57">G57+G58+G59</f>
        <v>115596</v>
      </c>
      <c r="H56" s="97">
        <f t="shared" si="10"/>
        <v>26883</v>
      </c>
      <c r="I56" s="79">
        <f t="shared" si="10"/>
        <v>29571</v>
      </c>
      <c r="J56" s="18">
        <f t="shared" si="10"/>
        <v>29571</v>
      </c>
      <c r="K56" s="18">
        <f t="shared" si="10"/>
        <v>29571</v>
      </c>
      <c r="L56" s="18">
        <f t="shared" si="10"/>
        <v>0</v>
      </c>
      <c r="M56" s="146" t="s">
        <v>24</v>
      </c>
      <c r="N56" s="146" t="s">
        <v>43</v>
      </c>
    </row>
    <row r="57" spans="1:14" ht="45.75" customHeight="1">
      <c r="A57" s="147"/>
      <c r="B57" s="148"/>
      <c r="C57" s="148"/>
      <c r="D57" s="17" t="s">
        <v>25</v>
      </c>
      <c r="E57" s="145"/>
      <c r="F57" s="18">
        <v>23200</v>
      </c>
      <c r="G57" s="18">
        <f>H57+I57+J57+K57+L57</f>
        <v>115596</v>
      </c>
      <c r="H57" s="97">
        <f>29571-2688</f>
        <v>26883</v>
      </c>
      <c r="I57" s="79">
        <v>29571</v>
      </c>
      <c r="J57" s="18">
        <v>29571</v>
      </c>
      <c r="K57" s="18">
        <v>29571</v>
      </c>
      <c r="L57" s="18">
        <f t="shared" si="10"/>
        <v>0</v>
      </c>
      <c r="M57" s="146"/>
      <c r="N57" s="146"/>
    </row>
    <row r="58" spans="1:14" ht="46.5">
      <c r="A58" s="147"/>
      <c r="B58" s="148"/>
      <c r="C58" s="148"/>
      <c r="D58" s="17" t="s">
        <v>26</v>
      </c>
      <c r="E58" s="145"/>
      <c r="F58" s="18"/>
      <c r="G58" s="18"/>
      <c r="H58" s="97"/>
      <c r="I58" s="79"/>
      <c r="J58" s="18"/>
      <c r="K58" s="18"/>
      <c r="L58" s="18"/>
      <c r="M58" s="146"/>
      <c r="N58" s="146"/>
    </row>
    <row r="59" spans="1:14" ht="124.5" customHeight="1">
      <c r="A59" s="147"/>
      <c r="B59" s="148"/>
      <c r="C59" s="148"/>
      <c r="D59" s="17" t="s">
        <v>27</v>
      </c>
      <c r="E59" s="145"/>
      <c r="F59" s="18"/>
      <c r="G59" s="18"/>
      <c r="H59" s="97"/>
      <c r="I59" s="79"/>
      <c r="J59" s="18"/>
      <c r="K59" s="18"/>
      <c r="L59" s="18"/>
      <c r="M59" s="146"/>
      <c r="N59" s="146"/>
    </row>
    <row r="60" spans="1:14" ht="40.5" customHeight="1">
      <c r="A60" s="147" t="s">
        <v>47</v>
      </c>
      <c r="B60" s="148" t="s">
        <v>48</v>
      </c>
      <c r="C60" s="148" t="s">
        <v>49</v>
      </c>
      <c r="D60" s="17" t="s">
        <v>32</v>
      </c>
      <c r="E60" s="145" t="s">
        <v>23</v>
      </c>
      <c r="F60" s="23">
        <f>F61+F62+F63</f>
        <v>1108</v>
      </c>
      <c r="G60" s="23">
        <f>H60+I60+J60+K60+L60</f>
        <v>5272</v>
      </c>
      <c r="H60" s="100">
        <f>H61+H62+H63</f>
        <v>1318</v>
      </c>
      <c r="I60" s="122">
        <f>I61+I62+I63</f>
        <v>1318</v>
      </c>
      <c r="J60" s="23">
        <f>J61+J62+J63</f>
        <v>1318</v>
      </c>
      <c r="K60" s="23">
        <f>K61+K62+K63</f>
        <v>1318</v>
      </c>
      <c r="L60" s="23"/>
      <c r="M60" s="146" t="s">
        <v>24</v>
      </c>
      <c r="N60" s="146" t="s">
        <v>50</v>
      </c>
    </row>
    <row r="61" spans="1:14" ht="47.25" customHeight="1">
      <c r="A61" s="147"/>
      <c r="B61" s="148"/>
      <c r="C61" s="148"/>
      <c r="D61" s="17" t="s">
        <v>25</v>
      </c>
      <c r="E61" s="145"/>
      <c r="F61" s="23">
        <v>1108</v>
      </c>
      <c r="G61" s="23">
        <f>H61+I61+J61+K61+L61</f>
        <v>5272</v>
      </c>
      <c r="H61" s="100">
        <v>1318</v>
      </c>
      <c r="I61" s="122">
        <v>1318</v>
      </c>
      <c r="J61" s="23">
        <v>1318</v>
      </c>
      <c r="K61" s="23">
        <v>1318</v>
      </c>
      <c r="L61" s="23"/>
      <c r="M61" s="146"/>
      <c r="N61" s="146"/>
    </row>
    <row r="62" spans="1:14" ht="46.5">
      <c r="A62" s="147"/>
      <c r="B62" s="148"/>
      <c r="C62" s="148"/>
      <c r="D62" s="17" t="s">
        <v>26</v>
      </c>
      <c r="E62" s="145"/>
      <c r="F62" s="23"/>
      <c r="G62" s="23"/>
      <c r="H62" s="100"/>
      <c r="I62" s="122"/>
      <c r="J62" s="23"/>
      <c r="K62" s="23"/>
      <c r="L62" s="23"/>
      <c r="M62" s="146"/>
      <c r="N62" s="146"/>
    </row>
    <row r="63" spans="1:14" ht="93" customHeight="1">
      <c r="A63" s="147"/>
      <c r="B63" s="148"/>
      <c r="C63" s="148"/>
      <c r="D63" s="17" t="s">
        <v>27</v>
      </c>
      <c r="E63" s="145"/>
      <c r="F63" s="23"/>
      <c r="G63" s="23"/>
      <c r="H63" s="100"/>
      <c r="I63" s="122"/>
      <c r="J63" s="23"/>
      <c r="K63" s="23"/>
      <c r="L63" s="23"/>
      <c r="M63" s="146"/>
      <c r="N63" s="146"/>
    </row>
    <row r="64" spans="1:14" ht="48.75" customHeight="1">
      <c r="A64" s="253" t="s">
        <v>51</v>
      </c>
      <c r="B64" s="148" t="s">
        <v>52</v>
      </c>
      <c r="C64" s="148" t="s">
        <v>49</v>
      </c>
      <c r="D64" s="17" t="s">
        <v>32</v>
      </c>
      <c r="E64" s="145" t="s">
        <v>23</v>
      </c>
      <c r="F64" s="23">
        <f>F65+F66+F67</f>
        <v>464</v>
      </c>
      <c r="G64" s="23">
        <f>H64+I64+J64+K64+L64</f>
        <v>2314</v>
      </c>
      <c r="H64" s="100">
        <f>H65+H66+H67</f>
        <v>538</v>
      </c>
      <c r="I64" s="122">
        <f>I65+I66+I67</f>
        <v>592</v>
      </c>
      <c r="J64" s="23">
        <f>J65+J66+J67</f>
        <v>592</v>
      </c>
      <c r="K64" s="23">
        <f>K65+K66+K67</f>
        <v>592</v>
      </c>
      <c r="L64" s="23"/>
      <c r="M64" s="146" t="s">
        <v>24</v>
      </c>
      <c r="N64" s="146" t="s">
        <v>53</v>
      </c>
    </row>
    <row r="65" spans="1:14" ht="67.5" customHeight="1">
      <c r="A65" s="253"/>
      <c r="B65" s="148"/>
      <c r="C65" s="148"/>
      <c r="D65" s="17" t="s">
        <v>25</v>
      </c>
      <c r="E65" s="145"/>
      <c r="F65" s="23">
        <v>464</v>
      </c>
      <c r="G65" s="23">
        <f>H65+I65+J65+K65+L65</f>
        <v>2314</v>
      </c>
      <c r="H65" s="100">
        <f>592-54</f>
        <v>538</v>
      </c>
      <c r="I65" s="122">
        <v>592</v>
      </c>
      <c r="J65" s="23">
        <v>592</v>
      </c>
      <c r="K65" s="23">
        <v>592</v>
      </c>
      <c r="L65" s="23"/>
      <c r="M65" s="146"/>
      <c r="N65" s="146"/>
    </row>
    <row r="66" spans="1:14" ht="53.25" customHeight="1">
      <c r="A66" s="253"/>
      <c r="B66" s="148"/>
      <c r="C66" s="148"/>
      <c r="D66" s="17" t="s">
        <v>26</v>
      </c>
      <c r="E66" s="145"/>
      <c r="F66" s="23"/>
      <c r="G66" s="23"/>
      <c r="H66" s="100"/>
      <c r="I66" s="122"/>
      <c r="J66" s="23"/>
      <c r="K66" s="23"/>
      <c r="L66" s="23"/>
      <c r="M66" s="146"/>
      <c r="N66" s="146"/>
    </row>
    <row r="67" spans="1:14" ht="49.5" customHeight="1">
      <c r="A67" s="253"/>
      <c r="B67" s="148"/>
      <c r="C67" s="148"/>
      <c r="D67" s="17" t="s">
        <v>27</v>
      </c>
      <c r="E67" s="145"/>
      <c r="F67" s="23"/>
      <c r="G67" s="23"/>
      <c r="H67" s="100"/>
      <c r="I67" s="122"/>
      <c r="J67" s="23"/>
      <c r="K67" s="23"/>
      <c r="L67" s="23"/>
      <c r="M67" s="146"/>
      <c r="N67" s="146"/>
    </row>
    <row r="68" spans="1:14" ht="77.25" customHeight="1">
      <c r="A68" s="145">
        <v>3</v>
      </c>
      <c r="B68" s="198" t="s">
        <v>54</v>
      </c>
      <c r="C68" s="148" t="s">
        <v>55</v>
      </c>
      <c r="D68" s="17" t="s">
        <v>32</v>
      </c>
      <c r="E68" s="145" t="s">
        <v>56</v>
      </c>
      <c r="F68" s="24">
        <f>F69+F70+F71</f>
        <v>422797.8</v>
      </c>
      <c r="G68" s="24">
        <f aca="true" t="shared" si="11" ref="G68:L68">G69+G70+G71</f>
        <v>2513659.62</v>
      </c>
      <c r="H68" s="112">
        <f>H69+H70+H71</f>
        <v>576874.92</v>
      </c>
      <c r="I68" s="123">
        <f t="shared" si="11"/>
        <v>565871.5</v>
      </c>
      <c r="J68" s="24">
        <f t="shared" si="11"/>
        <v>567943.2</v>
      </c>
      <c r="K68" s="24">
        <f t="shared" si="11"/>
        <v>575145.5</v>
      </c>
      <c r="L68" s="24">
        <f t="shared" si="11"/>
        <v>227824.5</v>
      </c>
      <c r="M68" s="146" t="s">
        <v>24</v>
      </c>
      <c r="N68" s="146" t="s">
        <v>57</v>
      </c>
    </row>
    <row r="69" spans="1:14" ht="69.75" customHeight="1">
      <c r="A69" s="145"/>
      <c r="B69" s="198"/>
      <c r="C69" s="148"/>
      <c r="D69" s="17" t="s">
        <v>25</v>
      </c>
      <c r="E69" s="145"/>
      <c r="F69" s="18">
        <f>F73+F85+F97+F101+F105</f>
        <v>305934.3</v>
      </c>
      <c r="G69" s="18">
        <f>H69+I69+J69+K69+L69</f>
        <v>1391134</v>
      </c>
      <c r="H69" s="97">
        <f>H73+H85+H97+H101+H105+H109+H113+H117</f>
        <v>349171</v>
      </c>
      <c r="I69" s="79">
        <f>I73+I85+I97+I101+I105</f>
        <v>347321</v>
      </c>
      <c r="J69" s="18">
        <f>J73+J85+J97+J101+J105</f>
        <v>347321</v>
      </c>
      <c r="K69" s="18">
        <f>K73+K85+K97+K101+K105</f>
        <v>347321</v>
      </c>
      <c r="L69" s="18">
        <f>L73+L85+L97+L101+L105</f>
        <v>0</v>
      </c>
      <c r="M69" s="146"/>
      <c r="N69" s="146"/>
    </row>
    <row r="70" spans="1:14" ht="48" customHeight="1">
      <c r="A70" s="145"/>
      <c r="B70" s="198"/>
      <c r="C70" s="148"/>
      <c r="D70" s="17" t="s">
        <v>26</v>
      </c>
      <c r="E70" s="145"/>
      <c r="F70" s="18">
        <f>F74+F86+F98+F102+F106+F110+F114+F118+F122</f>
        <v>116863.5</v>
      </c>
      <c r="G70" s="18">
        <f aca="true" t="shared" si="12" ref="G70:L70">G74+G86+G98+G102+G106+G110+G114+G118+G122</f>
        <v>1122525.62</v>
      </c>
      <c r="H70" s="97">
        <f>H74+H86+H98+H102+H106+H110+H114+H118+H122</f>
        <v>227703.92</v>
      </c>
      <c r="I70" s="18">
        <f t="shared" si="12"/>
        <v>218550.5</v>
      </c>
      <c r="J70" s="18">
        <f t="shared" si="12"/>
        <v>220622.2</v>
      </c>
      <c r="K70" s="18">
        <f t="shared" si="12"/>
        <v>227824.5</v>
      </c>
      <c r="L70" s="18">
        <f t="shared" si="12"/>
        <v>227824.5</v>
      </c>
      <c r="M70" s="146"/>
      <c r="N70" s="146"/>
    </row>
    <row r="71" spans="1:14" ht="184.5" customHeight="1">
      <c r="A71" s="145"/>
      <c r="B71" s="198"/>
      <c r="C71" s="148"/>
      <c r="D71" s="17" t="s">
        <v>27</v>
      </c>
      <c r="E71" s="145"/>
      <c r="F71" s="18">
        <f aca="true" t="shared" si="13" ref="F71:L71">F75+F79+F87+F99+F103</f>
        <v>0</v>
      </c>
      <c r="G71" s="18">
        <f t="shared" si="13"/>
        <v>0</v>
      </c>
      <c r="H71" s="97">
        <f t="shared" si="13"/>
        <v>0</v>
      </c>
      <c r="I71" s="79">
        <f t="shared" si="13"/>
        <v>0</v>
      </c>
      <c r="J71" s="18">
        <f t="shared" si="13"/>
        <v>0</v>
      </c>
      <c r="K71" s="18">
        <f t="shared" si="13"/>
        <v>0</v>
      </c>
      <c r="L71" s="18">
        <f t="shared" si="13"/>
        <v>0</v>
      </c>
      <c r="M71" s="146"/>
      <c r="N71" s="146"/>
    </row>
    <row r="72" spans="1:14" ht="31.5" customHeight="1">
      <c r="A72" s="147" t="s">
        <v>58</v>
      </c>
      <c r="B72" s="148" t="s">
        <v>59</v>
      </c>
      <c r="C72" s="148" t="s">
        <v>60</v>
      </c>
      <c r="D72" s="17" t="s">
        <v>32</v>
      </c>
      <c r="E72" s="145" t="s">
        <v>56</v>
      </c>
      <c r="F72" s="18">
        <f>F73+F74+F75</f>
        <v>348351.3</v>
      </c>
      <c r="G72" s="18">
        <f aca="true" t="shared" si="14" ref="G72:L72">G73+G74+G75</f>
        <v>2012048.3</v>
      </c>
      <c r="H72" s="97">
        <f t="shared" si="14"/>
        <v>465506.9</v>
      </c>
      <c r="I72" s="79">
        <f t="shared" si="14"/>
        <v>475161.2</v>
      </c>
      <c r="J72" s="18">
        <f t="shared" si="14"/>
        <v>475161.2</v>
      </c>
      <c r="K72" s="18">
        <f t="shared" si="14"/>
        <v>471770</v>
      </c>
      <c r="L72" s="18">
        <f t="shared" si="14"/>
        <v>124449</v>
      </c>
      <c r="M72" s="146" t="s">
        <v>24</v>
      </c>
      <c r="N72" s="148" t="s">
        <v>61</v>
      </c>
    </row>
    <row r="73" spans="1:14" ht="48.75" customHeight="1">
      <c r="A73" s="147"/>
      <c r="B73" s="148"/>
      <c r="C73" s="148"/>
      <c r="D73" s="17" t="s">
        <v>25</v>
      </c>
      <c r="E73" s="145"/>
      <c r="F73" s="18">
        <f>F77+F81</f>
        <v>302434.3</v>
      </c>
      <c r="G73" s="18">
        <f>H73+I73+J73+K73+L73</f>
        <v>1389284</v>
      </c>
      <c r="H73" s="97">
        <f aca="true" t="shared" si="15" ref="H73:L74">H77+H81</f>
        <v>347321</v>
      </c>
      <c r="I73" s="79">
        <f t="shared" si="15"/>
        <v>347321</v>
      </c>
      <c r="J73" s="18">
        <f t="shared" si="15"/>
        <v>347321</v>
      </c>
      <c r="K73" s="18">
        <f t="shared" si="15"/>
        <v>347321</v>
      </c>
      <c r="L73" s="18">
        <f t="shared" si="15"/>
        <v>0</v>
      </c>
      <c r="M73" s="146"/>
      <c r="N73" s="148"/>
    </row>
    <row r="74" spans="1:14" ht="50.25" customHeight="1">
      <c r="A74" s="147"/>
      <c r="B74" s="148"/>
      <c r="C74" s="148"/>
      <c r="D74" s="17" t="s">
        <v>26</v>
      </c>
      <c r="E74" s="145"/>
      <c r="F74" s="18">
        <f>F78+F82</f>
        <v>45917</v>
      </c>
      <c r="G74" s="18">
        <f>H74+I74+J74+K74+L74</f>
        <v>622764.3</v>
      </c>
      <c r="H74" s="97">
        <f>H78+H82</f>
        <v>118185.9</v>
      </c>
      <c r="I74" s="79">
        <f t="shared" si="15"/>
        <v>127840.2</v>
      </c>
      <c r="J74" s="18">
        <f t="shared" si="15"/>
        <v>127840.2</v>
      </c>
      <c r="K74" s="18">
        <f t="shared" si="15"/>
        <v>124449</v>
      </c>
      <c r="L74" s="18">
        <f t="shared" si="15"/>
        <v>124449</v>
      </c>
      <c r="M74" s="146"/>
      <c r="N74" s="148"/>
    </row>
    <row r="75" spans="1:14" ht="213.75" customHeight="1">
      <c r="A75" s="147"/>
      <c r="B75" s="148"/>
      <c r="C75" s="148"/>
      <c r="D75" s="17" t="s">
        <v>27</v>
      </c>
      <c r="E75" s="145"/>
      <c r="F75" s="25"/>
      <c r="G75" s="25"/>
      <c r="H75" s="101"/>
      <c r="I75" s="80"/>
      <c r="J75" s="25"/>
      <c r="K75" s="25"/>
      <c r="L75" s="25"/>
      <c r="M75" s="146"/>
      <c r="N75" s="148"/>
    </row>
    <row r="76" spans="1:14" ht="55.5" customHeight="1">
      <c r="A76" s="147" t="s">
        <v>62</v>
      </c>
      <c r="B76" s="148" t="s">
        <v>63</v>
      </c>
      <c r="C76" s="148" t="s">
        <v>64</v>
      </c>
      <c r="D76" s="17" t="s">
        <v>32</v>
      </c>
      <c r="E76" s="145" t="s">
        <v>56</v>
      </c>
      <c r="F76" s="18">
        <f>F77+F78+F79</f>
        <v>342189.3</v>
      </c>
      <c r="G76" s="88">
        <f aca="true" t="shared" si="16" ref="G76:L76">G77+G78+G79</f>
        <v>1984468.3</v>
      </c>
      <c r="H76" s="113">
        <f t="shared" si="16"/>
        <v>458611.9</v>
      </c>
      <c r="I76" s="86">
        <f t="shared" si="16"/>
        <v>468266.2</v>
      </c>
      <c r="J76" s="92">
        <f t="shared" si="16"/>
        <v>468266.2</v>
      </c>
      <c r="K76" s="92">
        <f t="shared" si="16"/>
        <v>464875</v>
      </c>
      <c r="L76" s="92">
        <f t="shared" si="16"/>
        <v>124449</v>
      </c>
      <c r="M76" s="145" t="s">
        <v>24</v>
      </c>
      <c r="N76" s="148" t="s">
        <v>65</v>
      </c>
    </row>
    <row r="77" spans="1:14" ht="67.5" customHeight="1">
      <c r="A77" s="147"/>
      <c r="B77" s="148"/>
      <c r="C77" s="148"/>
      <c r="D77" s="17" t="s">
        <v>25</v>
      </c>
      <c r="E77" s="145"/>
      <c r="F77" s="90">
        <v>296272.3</v>
      </c>
      <c r="G77" s="91">
        <f>H77+I77+J77+K77+L77</f>
        <v>1361704</v>
      </c>
      <c r="H77" s="114">
        <v>340426</v>
      </c>
      <c r="I77" s="86">
        <v>340426</v>
      </c>
      <c r="J77" s="86">
        <v>340426</v>
      </c>
      <c r="K77" s="92">
        <v>340426</v>
      </c>
      <c r="L77" s="92"/>
      <c r="M77" s="145"/>
      <c r="N77" s="148"/>
    </row>
    <row r="78" spans="1:14" ht="66.75" customHeight="1">
      <c r="A78" s="147"/>
      <c r="B78" s="148"/>
      <c r="C78" s="148"/>
      <c r="D78" s="17" t="s">
        <v>26</v>
      </c>
      <c r="E78" s="145"/>
      <c r="F78" s="25">
        <v>45917</v>
      </c>
      <c r="G78" s="89">
        <f>H78+I78+J78+K78+L78</f>
        <v>622764.3</v>
      </c>
      <c r="H78" s="97">
        <f>127840.2-312.6-8721.5-620.2</f>
        <v>118185.9</v>
      </c>
      <c r="I78" s="86">
        <v>127840.2</v>
      </c>
      <c r="J78" s="86">
        <v>127840.2</v>
      </c>
      <c r="K78" s="92">
        <v>124449</v>
      </c>
      <c r="L78" s="92">
        <v>124449</v>
      </c>
      <c r="M78" s="145"/>
      <c r="N78" s="148"/>
    </row>
    <row r="79" spans="1:14" ht="28.5" customHeight="1">
      <c r="A79" s="147"/>
      <c r="B79" s="148"/>
      <c r="C79" s="148"/>
      <c r="D79" s="17" t="s">
        <v>27</v>
      </c>
      <c r="E79" s="145"/>
      <c r="F79" s="25"/>
      <c r="G79" s="80"/>
      <c r="H79" s="101"/>
      <c r="I79" s="80"/>
      <c r="J79" s="80"/>
      <c r="K79" s="25"/>
      <c r="L79" s="25"/>
      <c r="M79" s="145"/>
      <c r="N79" s="148"/>
    </row>
    <row r="80" spans="1:14" ht="28.5" customHeight="1">
      <c r="A80" s="253" t="s">
        <v>66</v>
      </c>
      <c r="B80" s="148" t="s">
        <v>67</v>
      </c>
      <c r="C80" s="148" t="s">
        <v>64</v>
      </c>
      <c r="D80" s="17" t="s">
        <v>32</v>
      </c>
      <c r="E80" s="145" t="s">
        <v>23</v>
      </c>
      <c r="F80" s="25"/>
      <c r="G80" s="80">
        <f>H80+I80+J80+K80+L80</f>
        <v>27580</v>
      </c>
      <c r="H80" s="101">
        <f>H81+H82+H83</f>
        <v>6895</v>
      </c>
      <c r="I80" s="80">
        <f>I81+I82+I83</f>
        <v>6895</v>
      </c>
      <c r="J80" s="80">
        <f>J81+J82+J83</f>
        <v>6895</v>
      </c>
      <c r="K80" s="25">
        <f>K81+K82+K83</f>
        <v>6895</v>
      </c>
      <c r="L80" s="25">
        <f>L81+L82+L83</f>
        <v>0</v>
      </c>
      <c r="M80" s="145" t="s">
        <v>24</v>
      </c>
      <c r="N80" s="145" t="s">
        <v>231</v>
      </c>
    </row>
    <row r="81" spans="1:14" ht="54" customHeight="1">
      <c r="A81" s="253"/>
      <c r="B81" s="148"/>
      <c r="C81" s="148"/>
      <c r="D81" s="17" t="s">
        <v>25</v>
      </c>
      <c r="E81" s="145"/>
      <c r="F81" s="25">
        <f>6162</f>
        <v>6162</v>
      </c>
      <c r="G81" s="80">
        <f>H81+I81+J81+K81+L81</f>
        <v>27580</v>
      </c>
      <c r="H81" s="101">
        <v>6895</v>
      </c>
      <c r="I81" s="80">
        <v>6895</v>
      </c>
      <c r="J81" s="80">
        <v>6895</v>
      </c>
      <c r="K81" s="25">
        <v>6895</v>
      </c>
      <c r="L81" s="25"/>
      <c r="M81" s="145"/>
      <c r="N81" s="145"/>
    </row>
    <row r="82" spans="1:14" ht="42" customHeight="1">
      <c r="A82" s="253"/>
      <c r="B82" s="148"/>
      <c r="C82" s="148"/>
      <c r="D82" s="17" t="s">
        <v>26</v>
      </c>
      <c r="E82" s="145"/>
      <c r="F82" s="25"/>
      <c r="G82" s="25">
        <f>H82+I82+J82+K82+L82</f>
        <v>0</v>
      </c>
      <c r="H82" s="101">
        <v>0</v>
      </c>
      <c r="I82" s="80">
        <v>0</v>
      </c>
      <c r="J82" s="25">
        <v>0</v>
      </c>
      <c r="K82" s="25">
        <v>0</v>
      </c>
      <c r="L82" s="25">
        <v>0</v>
      </c>
      <c r="M82" s="145"/>
      <c r="N82" s="145"/>
    </row>
    <row r="83" spans="1:14" ht="57.75" customHeight="1">
      <c r="A83" s="253"/>
      <c r="B83" s="148"/>
      <c r="C83" s="148"/>
      <c r="D83" s="17" t="s">
        <v>27</v>
      </c>
      <c r="E83" s="145"/>
      <c r="F83" s="25"/>
      <c r="G83" s="25"/>
      <c r="H83" s="101"/>
      <c r="I83" s="80"/>
      <c r="J83" s="25"/>
      <c r="K83" s="25"/>
      <c r="L83" s="25"/>
      <c r="M83" s="145"/>
      <c r="N83" s="145"/>
    </row>
    <row r="84" spans="1:14" ht="36.75" customHeight="1">
      <c r="A84" s="147" t="s">
        <v>68</v>
      </c>
      <c r="B84" s="148" t="s">
        <v>69</v>
      </c>
      <c r="C84" s="148" t="s">
        <v>70</v>
      </c>
      <c r="D84" s="17" t="s">
        <v>32</v>
      </c>
      <c r="E84" s="145" t="s">
        <v>56</v>
      </c>
      <c r="F84" s="18">
        <f>F85+F86+F87</f>
        <v>70724.1</v>
      </c>
      <c r="G84" s="18">
        <f aca="true" t="shared" si="17" ref="G84:L84">G85+G86+G87</f>
        <v>469579.04000000004</v>
      </c>
      <c r="H84" s="102">
        <f t="shared" si="17"/>
        <v>106561.74</v>
      </c>
      <c r="I84" s="79">
        <f t="shared" si="17"/>
        <v>84287.3</v>
      </c>
      <c r="J84" s="18">
        <f t="shared" si="17"/>
        <v>86059</v>
      </c>
      <c r="K84" s="18">
        <f t="shared" si="17"/>
        <v>96335.5</v>
      </c>
      <c r="L84" s="18">
        <f t="shared" si="17"/>
        <v>96335.5</v>
      </c>
      <c r="M84" s="145" t="s">
        <v>24</v>
      </c>
      <c r="N84" s="145" t="s">
        <v>232</v>
      </c>
    </row>
    <row r="85" spans="1:14" ht="44.25" customHeight="1">
      <c r="A85" s="147"/>
      <c r="B85" s="148"/>
      <c r="C85" s="148"/>
      <c r="D85" s="17" t="s">
        <v>25</v>
      </c>
      <c r="E85" s="145"/>
      <c r="F85" s="25"/>
      <c r="G85" s="80"/>
      <c r="H85" s="101">
        <f>H89+H93</f>
        <v>0</v>
      </c>
      <c r="I85" s="80"/>
      <c r="J85" s="80"/>
      <c r="K85" s="25"/>
      <c r="L85" s="25"/>
      <c r="M85" s="145"/>
      <c r="N85" s="145"/>
    </row>
    <row r="86" spans="1:14" ht="43.5" customHeight="1">
      <c r="A86" s="147"/>
      <c r="B86" s="148"/>
      <c r="C86" s="148"/>
      <c r="D86" s="17" t="s">
        <v>26</v>
      </c>
      <c r="E86" s="145"/>
      <c r="F86" s="25">
        <f>F90+F94</f>
        <v>70724.1</v>
      </c>
      <c r="G86" s="80">
        <f>H86+I86+J86+K86+L86</f>
        <v>469579.04000000004</v>
      </c>
      <c r="H86" s="114">
        <f>H90+H94</f>
        <v>106561.74</v>
      </c>
      <c r="I86" s="80">
        <f>I90+I94</f>
        <v>84287.3</v>
      </c>
      <c r="J86" s="25">
        <f>J90+J94</f>
        <v>86059</v>
      </c>
      <c r="K86" s="25">
        <f>K90+K94</f>
        <v>96335.5</v>
      </c>
      <c r="L86" s="25">
        <f>L90+L94</f>
        <v>96335.5</v>
      </c>
      <c r="M86" s="145"/>
      <c r="N86" s="145"/>
    </row>
    <row r="87" spans="1:14" ht="34.5" customHeight="1">
      <c r="A87" s="147"/>
      <c r="B87" s="148"/>
      <c r="C87" s="148"/>
      <c r="D87" s="17" t="s">
        <v>27</v>
      </c>
      <c r="E87" s="145"/>
      <c r="F87" s="25"/>
      <c r="G87" s="80"/>
      <c r="H87" s="101">
        <f>H91+H95</f>
        <v>0</v>
      </c>
      <c r="I87" s="80"/>
      <c r="J87" s="80"/>
      <c r="K87" s="25"/>
      <c r="L87" s="25"/>
      <c r="M87" s="145"/>
      <c r="N87" s="145"/>
    </row>
    <row r="88" spans="1:14" ht="27" customHeight="1">
      <c r="A88" s="147" t="s">
        <v>71</v>
      </c>
      <c r="B88" s="148" t="s">
        <v>72</v>
      </c>
      <c r="C88" s="148" t="s">
        <v>70</v>
      </c>
      <c r="D88" s="17" t="s">
        <v>32</v>
      </c>
      <c r="E88" s="145" t="s">
        <v>56</v>
      </c>
      <c r="F88" s="25">
        <f>F89+F90+F91</f>
        <v>31603.5</v>
      </c>
      <c r="G88" s="80">
        <f>H88+I88+J88+K88+L88</f>
        <v>192203.69</v>
      </c>
      <c r="H88" s="142">
        <f>H89+H90+H91</f>
        <v>40760.14</v>
      </c>
      <c r="I88" s="80">
        <f>I89+I90+I91</f>
        <v>37727.1</v>
      </c>
      <c r="J88" s="80">
        <f>J89+J90+J91</f>
        <v>38612.45</v>
      </c>
      <c r="K88" s="25">
        <f>K89+K90+K91</f>
        <v>37552</v>
      </c>
      <c r="L88" s="25">
        <f>L89+L90+L91</f>
        <v>37552</v>
      </c>
      <c r="M88" s="160" t="s">
        <v>24</v>
      </c>
      <c r="N88" s="145" t="s">
        <v>232</v>
      </c>
    </row>
    <row r="89" spans="1:14" ht="69.75" customHeight="1">
      <c r="A89" s="147"/>
      <c r="B89" s="148"/>
      <c r="C89" s="148"/>
      <c r="D89" s="17" t="s">
        <v>25</v>
      </c>
      <c r="E89" s="145"/>
      <c r="F89" s="25"/>
      <c r="G89" s="80"/>
      <c r="H89" s="101"/>
      <c r="I89" s="80"/>
      <c r="J89" s="80"/>
      <c r="K89" s="25"/>
      <c r="L89" s="25"/>
      <c r="M89" s="160"/>
      <c r="N89" s="145"/>
    </row>
    <row r="90" spans="1:14" ht="45" customHeight="1">
      <c r="A90" s="147"/>
      <c r="B90" s="148"/>
      <c r="C90" s="148"/>
      <c r="D90" s="17" t="s">
        <v>26</v>
      </c>
      <c r="E90" s="145"/>
      <c r="F90" s="25">
        <f>28743.4+2860.1</f>
        <v>31603.5</v>
      </c>
      <c r="G90" s="80">
        <f>H90+I90+J90+K90+L90</f>
        <v>192203.69</v>
      </c>
      <c r="H90" s="142">
        <f>40760.08+0.06</f>
        <v>40760.14</v>
      </c>
      <c r="I90" s="80">
        <f>37567+410.1-250</f>
        <v>37727.1</v>
      </c>
      <c r="J90" s="80">
        <f>38453.35+409.1-250</f>
        <v>38612.45</v>
      </c>
      <c r="K90" s="25">
        <v>37552</v>
      </c>
      <c r="L90" s="25">
        <v>37552</v>
      </c>
      <c r="M90" s="160"/>
      <c r="N90" s="145"/>
    </row>
    <row r="91" spans="1:14" ht="49.5" customHeight="1">
      <c r="A91" s="147"/>
      <c r="B91" s="148"/>
      <c r="C91" s="148"/>
      <c r="D91" s="17" t="s">
        <v>27</v>
      </c>
      <c r="E91" s="145"/>
      <c r="F91" s="25"/>
      <c r="G91" s="80"/>
      <c r="H91" s="142"/>
      <c r="I91" s="80"/>
      <c r="J91" s="80"/>
      <c r="K91" s="25"/>
      <c r="L91" s="25"/>
      <c r="M91" s="160"/>
      <c r="N91" s="145"/>
    </row>
    <row r="92" spans="1:14" ht="36" customHeight="1">
      <c r="A92" s="147" t="s">
        <v>73</v>
      </c>
      <c r="B92" s="148" t="s">
        <v>74</v>
      </c>
      <c r="C92" s="148" t="s">
        <v>70</v>
      </c>
      <c r="D92" s="17" t="s">
        <v>32</v>
      </c>
      <c r="E92" s="145" t="s">
        <v>56</v>
      </c>
      <c r="F92" s="25">
        <f>F93+F94+F95</f>
        <v>39120.6</v>
      </c>
      <c r="G92" s="80">
        <f>H92+I92+J92+K92+L92</f>
        <v>277375.35000000003</v>
      </c>
      <c r="H92" s="142">
        <f>H93+H94+H95</f>
        <v>65801.6</v>
      </c>
      <c r="I92" s="80">
        <f>I93+I94+I95</f>
        <v>46560.200000000004</v>
      </c>
      <c r="J92" s="80">
        <f>J93+J94+J95</f>
        <v>47446.55</v>
      </c>
      <c r="K92" s="25">
        <f>K93+K94+K95</f>
        <v>58783.5</v>
      </c>
      <c r="L92" s="25">
        <f>L93+L94+L95</f>
        <v>58783.5</v>
      </c>
      <c r="M92" s="160" t="s">
        <v>24</v>
      </c>
      <c r="N92" s="145" t="s">
        <v>232</v>
      </c>
    </row>
    <row r="93" spans="1:14" ht="73.5" customHeight="1">
      <c r="A93" s="147"/>
      <c r="B93" s="148"/>
      <c r="C93" s="148"/>
      <c r="D93" s="17" t="s">
        <v>25</v>
      </c>
      <c r="E93" s="145"/>
      <c r="F93" s="25"/>
      <c r="G93" s="80"/>
      <c r="H93" s="114"/>
      <c r="I93" s="80"/>
      <c r="J93" s="80"/>
      <c r="K93" s="25"/>
      <c r="L93" s="25"/>
      <c r="M93" s="160"/>
      <c r="N93" s="145"/>
    </row>
    <row r="94" spans="1:14" ht="45.75" customHeight="1">
      <c r="A94" s="147"/>
      <c r="B94" s="148"/>
      <c r="C94" s="148"/>
      <c r="D94" s="17" t="s">
        <v>26</v>
      </c>
      <c r="E94" s="145"/>
      <c r="F94" s="25">
        <f>30394.2+8726.4</f>
        <v>39120.6</v>
      </c>
      <c r="G94" s="80">
        <f>H94+I94+J94+K94+L94</f>
        <v>277375.35000000003</v>
      </c>
      <c r="H94" s="114">
        <v>65801.6</v>
      </c>
      <c r="I94" s="80">
        <f>46810.3-250-0.1</f>
        <v>46560.200000000004</v>
      </c>
      <c r="J94" s="80">
        <f>47696.65-250-0.1</f>
        <v>47446.55</v>
      </c>
      <c r="K94" s="25">
        <v>58783.5</v>
      </c>
      <c r="L94" s="25">
        <v>58783.5</v>
      </c>
      <c r="M94" s="160"/>
      <c r="N94" s="145"/>
    </row>
    <row r="95" spans="1:14" ht="48.75" customHeight="1">
      <c r="A95" s="147"/>
      <c r="B95" s="148"/>
      <c r="C95" s="148"/>
      <c r="D95" s="17" t="s">
        <v>27</v>
      </c>
      <c r="E95" s="145"/>
      <c r="F95" s="25"/>
      <c r="G95" s="80"/>
      <c r="H95" s="101"/>
      <c r="I95" s="80"/>
      <c r="J95" s="80"/>
      <c r="K95" s="25"/>
      <c r="L95" s="25"/>
      <c r="M95" s="160"/>
      <c r="N95" s="145"/>
    </row>
    <row r="96" spans="1:14" ht="32.25" customHeight="1">
      <c r="A96" s="147" t="s">
        <v>75</v>
      </c>
      <c r="B96" s="148" t="s">
        <v>76</v>
      </c>
      <c r="C96" s="145" t="s">
        <v>77</v>
      </c>
      <c r="D96" s="17" t="s">
        <v>32</v>
      </c>
      <c r="E96" s="145" t="s">
        <v>78</v>
      </c>
      <c r="F96" s="18">
        <f aca="true" t="shared" si="18" ref="F96:L96">F97+F98+F99</f>
        <v>2000</v>
      </c>
      <c r="G96" s="18">
        <f t="shared" si="18"/>
        <v>0</v>
      </c>
      <c r="H96" s="97">
        <f t="shared" si="18"/>
        <v>0</v>
      </c>
      <c r="I96" s="79">
        <f t="shared" si="18"/>
        <v>0</v>
      </c>
      <c r="J96" s="18">
        <f t="shared" si="18"/>
        <v>0</v>
      </c>
      <c r="K96" s="18">
        <f t="shared" si="18"/>
        <v>0</v>
      </c>
      <c r="L96" s="18">
        <f t="shared" si="18"/>
        <v>0</v>
      </c>
      <c r="M96" s="145" t="s">
        <v>24</v>
      </c>
      <c r="N96" s="145" t="s">
        <v>233</v>
      </c>
    </row>
    <row r="97" spans="1:14" ht="69.75" customHeight="1">
      <c r="A97" s="147"/>
      <c r="B97" s="148"/>
      <c r="C97" s="145"/>
      <c r="D97" s="17" t="s">
        <v>25</v>
      </c>
      <c r="E97" s="145"/>
      <c r="F97" s="25">
        <v>2000</v>
      </c>
      <c r="G97" s="25"/>
      <c r="H97" s="101"/>
      <c r="I97" s="80"/>
      <c r="J97" s="25"/>
      <c r="K97" s="25"/>
      <c r="L97" s="25"/>
      <c r="M97" s="145"/>
      <c r="N97" s="145"/>
    </row>
    <row r="98" spans="1:14" ht="46.5" customHeight="1">
      <c r="A98" s="147"/>
      <c r="B98" s="148"/>
      <c r="C98" s="145"/>
      <c r="D98" s="17" t="s">
        <v>26</v>
      </c>
      <c r="E98" s="145"/>
      <c r="F98" s="25"/>
      <c r="G98" s="25"/>
      <c r="H98" s="101"/>
      <c r="I98" s="80"/>
      <c r="J98" s="25"/>
      <c r="K98" s="25"/>
      <c r="L98" s="25"/>
      <c r="M98" s="145"/>
      <c r="N98" s="145"/>
    </row>
    <row r="99" spans="1:14" ht="49.5" customHeight="1">
      <c r="A99" s="147"/>
      <c r="B99" s="148"/>
      <c r="C99" s="145"/>
      <c r="D99" s="17" t="s">
        <v>27</v>
      </c>
      <c r="E99" s="145"/>
      <c r="F99" s="25"/>
      <c r="G99" s="80"/>
      <c r="H99" s="101"/>
      <c r="I99" s="80"/>
      <c r="J99" s="80"/>
      <c r="K99" s="80"/>
      <c r="L99" s="25"/>
      <c r="M99" s="145"/>
      <c r="N99" s="145"/>
    </row>
    <row r="100" spans="1:14" ht="45.75" customHeight="1">
      <c r="A100" s="147" t="s">
        <v>79</v>
      </c>
      <c r="B100" s="148" t="s">
        <v>80</v>
      </c>
      <c r="C100" s="148" t="s">
        <v>81</v>
      </c>
      <c r="D100" s="17" t="s">
        <v>32</v>
      </c>
      <c r="E100" s="145" t="s">
        <v>56</v>
      </c>
      <c r="F100" s="18">
        <f aca="true" t="shared" si="19" ref="F100:L100">F101+F102+F103</f>
        <v>222.4</v>
      </c>
      <c r="G100" s="79">
        <f t="shared" si="19"/>
        <v>455.56</v>
      </c>
      <c r="H100" s="113">
        <f t="shared" si="19"/>
        <v>55.56</v>
      </c>
      <c r="I100" s="79">
        <f t="shared" si="19"/>
        <v>100</v>
      </c>
      <c r="J100" s="79">
        <f t="shared" si="19"/>
        <v>100</v>
      </c>
      <c r="K100" s="79">
        <f t="shared" si="19"/>
        <v>100</v>
      </c>
      <c r="L100" s="18">
        <f t="shared" si="19"/>
        <v>100</v>
      </c>
      <c r="M100" s="145" t="s">
        <v>24</v>
      </c>
      <c r="N100" s="146" t="s">
        <v>233</v>
      </c>
    </row>
    <row r="101" spans="1:14" ht="68.25" customHeight="1">
      <c r="A101" s="147"/>
      <c r="B101" s="148"/>
      <c r="C101" s="148"/>
      <c r="D101" s="17" t="s">
        <v>25</v>
      </c>
      <c r="E101" s="145"/>
      <c r="F101" s="26"/>
      <c r="G101" s="82"/>
      <c r="H101" s="101"/>
      <c r="I101" s="82"/>
      <c r="J101" s="82"/>
      <c r="K101" s="82"/>
      <c r="L101" s="26"/>
      <c r="M101" s="145"/>
      <c r="N101" s="146"/>
    </row>
    <row r="102" spans="1:14" ht="52.5" customHeight="1">
      <c r="A102" s="147"/>
      <c r="B102" s="148"/>
      <c r="C102" s="148"/>
      <c r="D102" s="17" t="s">
        <v>26</v>
      </c>
      <c r="E102" s="145"/>
      <c r="F102" s="26">
        <v>222.4</v>
      </c>
      <c r="G102" s="82">
        <f>H102+I102+J102+K102+L102</f>
        <v>455.56</v>
      </c>
      <c r="H102" s="101">
        <f>100+122.24-166.68</f>
        <v>55.56</v>
      </c>
      <c r="I102" s="82">
        <v>100</v>
      </c>
      <c r="J102" s="82">
        <v>100</v>
      </c>
      <c r="K102" s="82">
        <v>100</v>
      </c>
      <c r="L102" s="26">
        <v>100</v>
      </c>
      <c r="M102" s="145"/>
      <c r="N102" s="146"/>
    </row>
    <row r="103" spans="1:14" ht="43.5" customHeight="1">
      <c r="A103" s="147"/>
      <c r="B103" s="148"/>
      <c r="C103" s="148"/>
      <c r="D103" s="17" t="s">
        <v>27</v>
      </c>
      <c r="E103" s="145"/>
      <c r="F103" s="26"/>
      <c r="G103" s="82"/>
      <c r="H103" s="101"/>
      <c r="I103" s="82"/>
      <c r="J103" s="82"/>
      <c r="K103" s="82"/>
      <c r="L103" s="26"/>
      <c r="M103" s="145"/>
      <c r="N103" s="146"/>
    </row>
    <row r="104" spans="1:14" ht="28.5" customHeight="1">
      <c r="A104" s="147" t="s">
        <v>82</v>
      </c>
      <c r="B104" s="148" t="s">
        <v>326</v>
      </c>
      <c r="C104" s="148" t="s">
        <v>77</v>
      </c>
      <c r="D104" s="17" t="s">
        <v>32</v>
      </c>
      <c r="E104" s="145" t="s">
        <v>56</v>
      </c>
      <c r="F104" s="26">
        <f aca="true" t="shared" si="20" ref="F104:L104">F105+F106+F107</f>
        <v>1500</v>
      </c>
      <c r="G104" s="82">
        <f t="shared" si="20"/>
        <v>28176</v>
      </c>
      <c r="H104" s="101">
        <f t="shared" si="20"/>
        <v>1350</v>
      </c>
      <c r="I104" s="82">
        <f t="shared" si="20"/>
        <v>6323</v>
      </c>
      <c r="J104" s="82">
        <f t="shared" si="20"/>
        <v>6623</v>
      </c>
      <c r="K104" s="82">
        <f t="shared" si="20"/>
        <v>6940</v>
      </c>
      <c r="L104" s="26">
        <f t="shared" si="20"/>
        <v>6940</v>
      </c>
      <c r="M104" s="145" t="s">
        <v>24</v>
      </c>
      <c r="N104" s="146" t="s">
        <v>234</v>
      </c>
    </row>
    <row r="105" spans="1:14" ht="71.25" customHeight="1">
      <c r="A105" s="147"/>
      <c r="B105" s="148"/>
      <c r="C105" s="148"/>
      <c r="D105" s="17" t="s">
        <v>25</v>
      </c>
      <c r="E105" s="145"/>
      <c r="F105" s="26">
        <v>1500</v>
      </c>
      <c r="G105" s="82">
        <f>H105+I105+J105+K105+L105</f>
        <v>1350</v>
      </c>
      <c r="H105" s="101">
        <v>1350</v>
      </c>
      <c r="I105" s="82"/>
      <c r="J105" s="82"/>
      <c r="K105" s="82"/>
      <c r="L105" s="26"/>
      <c r="M105" s="145"/>
      <c r="N105" s="146"/>
    </row>
    <row r="106" spans="1:14" ht="46.5" customHeight="1">
      <c r="A106" s="147"/>
      <c r="B106" s="148"/>
      <c r="C106" s="148"/>
      <c r="D106" s="17" t="s">
        <v>83</v>
      </c>
      <c r="E106" s="145"/>
      <c r="F106" s="26"/>
      <c r="G106" s="82">
        <f>H106+I106+J106+K106+L106</f>
        <v>26826</v>
      </c>
      <c r="H106" s="101">
        <v>0</v>
      </c>
      <c r="I106" s="82">
        <v>6323</v>
      </c>
      <c r="J106" s="82">
        <v>6623</v>
      </c>
      <c r="K106" s="82">
        <v>6940</v>
      </c>
      <c r="L106" s="26">
        <v>6940</v>
      </c>
      <c r="M106" s="145"/>
      <c r="N106" s="146"/>
    </row>
    <row r="107" spans="1:14" ht="45.75" customHeight="1">
      <c r="A107" s="147"/>
      <c r="B107" s="148"/>
      <c r="C107" s="148"/>
      <c r="D107" s="17" t="s">
        <v>27</v>
      </c>
      <c r="E107" s="145"/>
      <c r="F107" s="26"/>
      <c r="G107" s="82"/>
      <c r="H107" s="101"/>
      <c r="I107" s="82"/>
      <c r="J107" s="82"/>
      <c r="K107" s="82"/>
      <c r="L107" s="26"/>
      <c r="M107" s="145"/>
      <c r="N107" s="146"/>
    </row>
    <row r="108" spans="1:14" ht="28.5" customHeight="1">
      <c r="A108" s="147" t="s">
        <v>334</v>
      </c>
      <c r="B108" s="148" t="s">
        <v>335</v>
      </c>
      <c r="C108" s="148" t="s">
        <v>336</v>
      </c>
      <c r="D108" s="17" t="s">
        <v>32</v>
      </c>
      <c r="E108" s="145" t="s">
        <v>56</v>
      </c>
      <c r="F108" s="26">
        <f aca="true" t="shared" si="21" ref="F108:L108">F109+F110+F111</f>
        <v>0</v>
      </c>
      <c r="G108" s="82">
        <f t="shared" si="21"/>
        <v>100</v>
      </c>
      <c r="H108" s="101">
        <f t="shared" si="21"/>
        <v>100</v>
      </c>
      <c r="I108" s="82">
        <f t="shared" si="21"/>
        <v>0</v>
      </c>
      <c r="J108" s="82">
        <f t="shared" si="21"/>
        <v>0</v>
      </c>
      <c r="K108" s="82">
        <f t="shared" si="21"/>
        <v>0</v>
      </c>
      <c r="L108" s="26">
        <f t="shared" si="21"/>
        <v>0</v>
      </c>
      <c r="M108" s="145" t="s">
        <v>24</v>
      </c>
      <c r="N108" s="146" t="s">
        <v>350</v>
      </c>
    </row>
    <row r="109" spans="1:14" ht="71.25" customHeight="1">
      <c r="A109" s="147"/>
      <c r="B109" s="148"/>
      <c r="C109" s="148"/>
      <c r="D109" s="17" t="s">
        <v>25</v>
      </c>
      <c r="E109" s="145"/>
      <c r="F109" s="26"/>
      <c r="G109" s="82">
        <f>H109+I109+J109+K109+L109</f>
        <v>0</v>
      </c>
      <c r="H109" s="101"/>
      <c r="I109" s="82"/>
      <c r="J109" s="82"/>
      <c r="K109" s="82"/>
      <c r="L109" s="26"/>
      <c r="M109" s="145"/>
      <c r="N109" s="146"/>
    </row>
    <row r="110" spans="1:14" ht="46.5" customHeight="1">
      <c r="A110" s="147"/>
      <c r="B110" s="148"/>
      <c r="C110" s="148"/>
      <c r="D110" s="17" t="s">
        <v>83</v>
      </c>
      <c r="E110" s="145"/>
      <c r="F110" s="26"/>
      <c r="G110" s="82">
        <f>H110+I110+J110+K110+L110</f>
        <v>100</v>
      </c>
      <c r="H110" s="101">
        <v>100</v>
      </c>
      <c r="I110" s="82"/>
      <c r="J110" s="82"/>
      <c r="K110" s="82"/>
      <c r="L110" s="26"/>
      <c r="M110" s="145"/>
      <c r="N110" s="146"/>
    </row>
    <row r="111" spans="1:14" ht="45.75" customHeight="1">
      <c r="A111" s="147"/>
      <c r="B111" s="148"/>
      <c r="C111" s="148"/>
      <c r="D111" s="17" t="s">
        <v>27</v>
      </c>
      <c r="E111" s="145"/>
      <c r="F111" s="26"/>
      <c r="G111" s="82"/>
      <c r="H111" s="101"/>
      <c r="I111" s="82"/>
      <c r="J111" s="82"/>
      <c r="K111" s="82"/>
      <c r="L111" s="26"/>
      <c r="M111" s="145"/>
      <c r="N111" s="146"/>
    </row>
    <row r="112" spans="1:14" ht="45.75" customHeight="1">
      <c r="A112" s="147" t="s">
        <v>338</v>
      </c>
      <c r="B112" s="148" t="s">
        <v>339</v>
      </c>
      <c r="C112" s="148" t="s">
        <v>77</v>
      </c>
      <c r="D112" s="17" t="s">
        <v>32</v>
      </c>
      <c r="E112" s="145" t="s">
        <v>56</v>
      </c>
      <c r="F112" s="18"/>
      <c r="G112" s="141">
        <f aca="true" t="shared" si="22" ref="G112:G119">H112+I112+J112+K112+L112</f>
        <v>500</v>
      </c>
      <c r="H112" s="102">
        <f>H113+H114+H115</f>
        <v>500</v>
      </c>
      <c r="I112" s="79">
        <f>I113+I114+I115</f>
        <v>0</v>
      </c>
      <c r="J112" s="79">
        <f>J113+J114+J115</f>
        <v>0</v>
      </c>
      <c r="K112" s="79">
        <f>K113+K114+K115</f>
        <v>0</v>
      </c>
      <c r="L112" s="18">
        <f>L113+L114+L115</f>
        <v>0</v>
      </c>
      <c r="M112" s="145" t="s">
        <v>24</v>
      </c>
      <c r="N112" s="146" t="s">
        <v>233</v>
      </c>
    </row>
    <row r="113" spans="1:14" ht="68.25" customHeight="1">
      <c r="A113" s="147"/>
      <c r="B113" s="148"/>
      <c r="C113" s="148"/>
      <c r="D113" s="17" t="s">
        <v>25</v>
      </c>
      <c r="E113" s="145"/>
      <c r="F113" s="26"/>
      <c r="G113" s="141">
        <f t="shared" si="22"/>
        <v>500</v>
      </c>
      <c r="H113" s="142">
        <v>500</v>
      </c>
      <c r="I113" s="82"/>
      <c r="J113" s="82"/>
      <c r="K113" s="82"/>
      <c r="L113" s="26"/>
      <c r="M113" s="145"/>
      <c r="N113" s="146"/>
    </row>
    <row r="114" spans="1:14" ht="52.5" customHeight="1">
      <c r="A114" s="147"/>
      <c r="B114" s="148"/>
      <c r="C114" s="148"/>
      <c r="D114" s="17" t="s">
        <v>26</v>
      </c>
      <c r="E114" s="145"/>
      <c r="F114" s="26"/>
      <c r="G114" s="141">
        <f t="shared" si="22"/>
        <v>0</v>
      </c>
      <c r="H114" s="101"/>
      <c r="I114" s="82"/>
      <c r="J114" s="82"/>
      <c r="K114" s="82"/>
      <c r="L114" s="26"/>
      <c r="M114" s="145"/>
      <c r="N114" s="146"/>
    </row>
    <row r="115" spans="1:14" ht="43.5" customHeight="1">
      <c r="A115" s="147"/>
      <c r="B115" s="148"/>
      <c r="C115" s="148"/>
      <c r="D115" s="17" t="s">
        <v>27</v>
      </c>
      <c r="E115" s="145"/>
      <c r="F115" s="26"/>
      <c r="G115" s="141">
        <f t="shared" si="22"/>
        <v>0</v>
      </c>
      <c r="H115" s="101"/>
      <c r="I115" s="82"/>
      <c r="J115" s="82"/>
      <c r="K115" s="82"/>
      <c r="L115" s="26"/>
      <c r="M115" s="145"/>
      <c r="N115" s="146"/>
    </row>
    <row r="116" spans="1:14" ht="45.75" customHeight="1">
      <c r="A116" s="147" t="s">
        <v>340</v>
      </c>
      <c r="B116" s="148" t="s">
        <v>341</v>
      </c>
      <c r="C116" s="145" t="s">
        <v>77</v>
      </c>
      <c r="D116" s="17" t="s">
        <v>32</v>
      </c>
      <c r="E116" s="145" t="s">
        <v>56</v>
      </c>
      <c r="F116" s="18"/>
      <c r="G116" s="141">
        <f t="shared" si="22"/>
        <v>1155.92</v>
      </c>
      <c r="H116" s="102">
        <f>H117+H118+H119</f>
        <v>1155.92</v>
      </c>
      <c r="I116" s="79">
        <f>I117+I118+I119</f>
        <v>0</v>
      </c>
      <c r="J116" s="79">
        <f>J117+J118+J119</f>
        <v>0</v>
      </c>
      <c r="K116" s="79">
        <f>K117+K118+K119</f>
        <v>0</v>
      </c>
      <c r="L116" s="18">
        <f>L117+L118+L119</f>
        <v>0</v>
      </c>
      <c r="M116" s="145" t="s">
        <v>24</v>
      </c>
      <c r="N116" s="146" t="s">
        <v>342</v>
      </c>
    </row>
    <row r="117" spans="1:14" ht="68.25" customHeight="1">
      <c r="A117" s="147"/>
      <c r="B117" s="148"/>
      <c r="C117" s="145"/>
      <c r="D117" s="17" t="s">
        <v>25</v>
      </c>
      <c r="E117" s="145"/>
      <c r="F117" s="26"/>
      <c r="G117" s="141">
        <f t="shared" si="22"/>
        <v>0</v>
      </c>
      <c r="H117" s="101"/>
      <c r="I117" s="82"/>
      <c r="J117" s="82"/>
      <c r="K117" s="82"/>
      <c r="L117" s="26"/>
      <c r="M117" s="145"/>
      <c r="N117" s="146"/>
    </row>
    <row r="118" spans="1:14" ht="52.5" customHeight="1">
      <c r="A118" s="147"/>
      <c r="B118" s="148"/>
      <c r="C118" s="145"/>
      <c r="D118" s="17" t="s">
        <v>26</v>
      </c>
      <c r="E118" s="145"/>
      <c r="F118" s="26"/>
      <c r="G118" s="141">
        <f t="shared" si="22"/>
        <v>1155.92</v>
      </c>
      <c r="H118" s="142">
        <f>1625-469.08</f>
        <v>1155.92</v>
      </c>
      <c r="I118" s="82"/>
      <c r="J118" s="82"/>
      <c r="K118" s="82"/>
      <c r="L118" s="26"/>
      <c r="M118" s="145"/>
      <c r="N118" s="146"/>
    </row>
    <row r="119" spans="1:14" ht="43.5" customHeight="1">
      <c r="A119" s="147"/>
      <c r="B119" s="148"/>
      <c r="C119" s="145"/>
      <c r="D119" s="17" t="s">
        <v>27</v>
      </c>
      <c r="E119" s="145"/>
      <c r="F119" s="26"/>
      <c r="G119" s="141">
        <f t="shared" si="22"/>
        <v>0</v>
      </c>
      <c r="H119" s="101"/>
      <c r="I119" s="82"/>
      <c r="J119" s="82"/>
      <c r="K119" s="82"/>
      <c r="L119" s="26"/>
      <c r="M119" s="145"/>
      <c r="N119" s="146"/>
    </row>
    <row r="120" spans="1:14" ht="72.75" customHeight="1">
      <c r="A120" s="147" t="s">
        <v>347</v>
      </c>
      <c r="B120" s="148" t="s">
        <v>348</v>
      </c>
      <c r="C120" s="145" t="s">
        <v>107</v>
      </c>
      <c r="D120" s="17" t="s">
        <v>32</v>
      </c>
      <c r="E120" s="145" t="s">
        <v>56</v>
      </c>
      <c r="F120" s="18"/>
      <c r="G120" s="141">
        <f>H120+I120+J120+K120+L120</f>
        <v>1644.8</v>
      </c>
      <c r="H120" s="102">
        <f>H121+H122+H123</f>
        <v>1644.8</v>
      </c>
      <c r="I120" s="79">
        <f>I121+I122+I123</f>
        <v>0</v>
      </c>
      <c r="J120" s="79">
        <f>J121+J122+J123</f>
        <v>0</v>
      </c>
      <c r="K120" s="79">
        <f>K121+K122+K123</f>
        <v>0</v>
      </c>
      <c r="L120" s="18">
        <f>L121+L122+L123</f>
        <v>0</v>
      </c>
      <c r="M120" s="145" t="s">
        <v>24</v>
      </c>
      <c r="N120" s="146" t="s">
        <v>349</v>
      </c>
    </row>
    <row r="121" spans="1:14" ht="72.75" customHeight="1">
      <c r="A121" s="147"/>
      <c r="B121" s="148"/>
      <c r="C121" s="145"/>
      <c r="D121" s="17" t="s">
        <v>25</v>
      </c>
      <c r="E121" s="145"/>
      <c r="F121" s="26"/>
      <c r="G121" s="141">
        <f>H121+I121+J121+K121+L121</f>
        <v>0</v>
      </c>
      <c r="H121" s="101"/>
      <c r="I121" s="82"/>
      <c r="J121" s="82"/>
      <c r="K121" s="82"/>
      <c r="L121" s="26"/>
      <c r="M121" s="145"/>
      <c r="N121" s="146"/>
    </row>
    <row r="122" spans="1:14" ht="72.75" customHeight="1">
      <c r="A122" s="147"/>
      <c r="B122" s="148"/>
      <c r="C122" s="145"/>
      <c r="D122" s="17" t="s">
        <v>26</v>
      </c>
      <c r="E122" s="145"/>
      <c r="F122" s="26"/>
      <c r="G122" s="141">
        <f>H122+I122+J122+K122+L122</f>
        <v>1644.8</v>
      </c>
      <c r="H122" s="142">
        <v>1644.8</v>
      </c>
      <c r="I122" s="82"/>
      <c r="J122" s="82"/>
      <c r="K122" s="82"/>
      <c r="L122" s="26"/>
      <c r="M122" s="145"/>
      <c r="N122" s="146"/>
    </row>
    <row r="123" spans="1:14" ht="59.25" customHeight="1">
      <c r="A123" s="147"/>
      <c r="B123" s="148"/>
      <c r="C123" s="145"/>
      <c r="D123" s="17" t="s">
        <v>27</v>
      </c>
      <c r="E123" s="145"/>
      <c r="F123" s="26"/>
      <c r="G123" s="141">
        <f>H123+I123+J123+K123+L123</f>
        <v>0</v>
      </c>
      <c r="H123" s="101"/>
      <c r="I123" s="82"/>
      <c r="J123" s="82"/>
      <c r="K123" s="82"/>
      <c r="L123" s="26"/>
      <c r="M123" s="145"/>
      <c r="N123" s="146"/>
    </row>
    <row r="124" spans="1:14" ht="32.25" customHeight="1">
      <c r="A124" s="194">
        <v>4</v>
      </c>
      <c r="B124" s="198" t="s">
        <v>282</v>
      </c>
      <c r="C124" s="145" t="s">
        <v>77</v>
      </c>
      <c r="D124" s="17" t="s">
        <v>32</v>
      </c>
      <c r="E124" s="145" t="s">
        <v>56</v>
      </c>
      <c r="F124" s="18">
        <f aca="true" t="shared" si="23" ref="F124:L124">F125+F126+F127</f>
        <v>2620</v>
      </c>
      <c r="G124" s="79">
        <f t="shared" si="23"/>
        <v>14284.8</v>
      </c>
      <c r="H124" s="102">
        <f t="shared" si="23"/>
        <v>2444.8</v>
      </c>
      <c r="I124" s="79">
        <f t="shared" si="23"/>
        <v>2960</v>
      </c>
      <c r="J124" s="79">
        <f t="shared" si="23"/>
        <v>2960</v>
      </c>
      <c r="K124" s="79">
        <f t="shared" si="23"/>
        <v>2960</v>
      </c>
      <c r="L124" s="18">
        <f t="shared" si="23"/>
        <v>2960</v>
      </c>
      <c r="M124" s="145" t="s">
        <v>24</v>
      </c>
      <c r="N124" s="145" t="s">
        <v>235</v>
      </c>
    </row>
    <row r="125" spans="1:14" ht="72" customHeight="1">
      <c r="A125" s="194"/>
      <c r="B125" s="198"/>
      <c r="C125" s="145"/>
      <c r="D125" s="17" t="s">
        <v>25</v>
      </c>
      <c r="E125" s="145"/>
      <c r="F125" s="27"/>
      <c r="G125" s="81"/>
      <c r="H125" s="102"/>
      <c r="I125" s="81"/>
      <c r="J125" s="81"/>
      <c r="K125" s="81"/>
      <c r="L125" s="27"/>
      <c r="M125" s="145"/>
      <c r="N125" s="145"/>
    </row>
    <row r="126" spans="1:14" ht="54.75" customHeight="1">
      <c r="A126" s="194"/>
      <c r="B126" s="198"/>
      <c r="C126" s="145"/>
      <c r="D126" s="17" t="s">
        <v>26</v>
      </c>
      <c r="E126" s="145"/>
      <c r="F126" s="27">
        <v>2620</v>
      </c>
      <c r="G126" s="81">
        <f>H126+I126+J126+K126+L126</f>
        <v>14284.8</v>
      </c>
      <c r="H126" s="102">
        <v>2444.8</v>
      </c>
      <c r="I126" s="81">
        <v>2960</v>
      </c>
      <c r="J126" s="81">
        <v>2960</v>
      </c>
      <c r="K126" s="81">
        <v>2960</v>
      </c>
      <c r="L126" s="27">
        <v>2960</v>
      </c>
      <c r="M126" s="145"/>
      <c r="N126" s="145"/>
    </row>
    <row r="127" spans="1:14" ht="48.75" customHeight="1">
      <c r="A127" s="194"/>
      <c r="B127" s="198"/>
      <c r="C127" s="145"/>
      <c r="D127" s="17" t="s">
        <v>27</v>
      </c>
      <c r="E127" s="145"/>
      <c r="F127" s="26"/>
      <c r="G127" s="82"/>
      <c r="H127" s="101"/>
      <c r="I127" s="82"/>
      <c r="J127" s="82"/>
      <c r="K127" s="82"/>
      <c r="L127" s="26"/>
      <c r="M127" s="145"/>
      <c r="N127" s="145"/>
    </row>
    <row r="128" spans="1:14" ht="28.5" customHeight="1">
      <c r="A128" s="194" t="s">
        <v>84</v>
      </c>
      <c r="B128" s="198" t="s">
        <v>85</v>
      </c>
      <c r="C128" s="145" t="s">
        <v>77</v>
      </c>
      <c r="D128" s="17" t="s">
        <v>32</v>
      </c>
      <c r="E128" s="145"/>
      <c r="F128" s="26"/>
      <c r="G128" s="82">
        <f aca="true" t="shared" si="24" ref="G128:L128">G129+G130+G131</f>
        <v>250</v>
      </c>
      <c r="H128" s="101">
        <f t="shared" si="24"/>
        <v>50</v>
      </c>
      <c r="I128" s="82">
        <f t="shared" si="24"/>
        <v>50</v>
      </c>
      <c r="J128" s="82">
        <f t="shared" si="24"/>
        <v>50</v>
      </c>
      <c r="K128" s="82">
        <f t="shared" si="24"/>
        <v>50</v>
      </c>
      <c r="L128" s="26">
        <f t="shared" si="24"/>
        <v>50</v>
      </c>
      <c r="M128" s="145" t="s">
        <v>24</v>
      </c>
      <c r="N128" s="145" t="s">
        <v>236</v>
      </c>
    </row>
    <row r="129" spans="1:14" ht="69.75" customHeight="1">
      <c r="A129" s="194"/>
      <c r="B129" s="198"/>
      <c r="C129" s="145"/>
      <c r="D129" s="17" t="s">
        <v>25</v>
      </c>
      <c r="E129" s="145"/>
      <c r="F129" s="26"/>
      <c r="G129" s="82"/>
      <c r="H129" s="101"/>
      <c r="I129" s="82"/>
      <c r="J129" s="82"/>
      <c r="K129" s="82"/>
      <c r="L129" s="26"/>
      <c r="M129" s="145"/>
      <c r="N129" s="145"/>
    </row>
    <row r="130" spans="1:14" ht="59.25" customHeight="1">
      <c r="A130" s="194"/>
      <c r="B130" s="198"/>
      <c r="C130" s="145"/>
      <c r="D130" s="17" t="s">
        <v>83</v>
      </c>
      <c r="E130" s="145"/>
      <c r="F130" s="26"/>
      <c r="G130" s="82">
        <f>H130+I130+J130+K130+L130</f>
        <v>250</v>
      </c>
      <c r="H130" s="101">
        <v>50</v>
      </c>
      <c r="I130" s="82">
        <v>50</v>
      </c>
      <c r="J130" s="82">
        <v>50</v>
      </c>
      <c r="K130" s="82">
        <v>50</v>
      </c>
      <c r="L130" s="26">
        <v>50</v>
      </c>
      <c r="M130" s="145"/>
      <c r="N130" s="145"/>
    </row>
    <row r="131" spans="1:14" ht="50.25" customHeight="1">
      <c r="A131" s="194"/>
      <c r="B131" s="198"/>
      <c r="C131" s="145"/>
      <c r="D131" s="17" t="s">
        <v>27</v>
      </c>
      <c r="E131" s="145"/>
      <c r="F131" s="26"/>
      <c r="G131" s="82"/>
      <c r="H131" s="101"/>
      <c r="I131" s="82"/>
      <c r="J131" s="82"/>
      <c r="K131" s="82"/>
      <c r="L131" s="26"/>
      <c r="M131" s="145"/>
      <c r="N131" s="145"/>
    </row>
    <row r="132" spans="1:14" s="3" customFormat="1" ht="27.75" customHeight="1">
      <c r="A132" s="193" t="s">
        <v>86</v>
      </c>
      <c r="B132" s="193"/>
      <c r="C132" s="193"/>
      <c r="D132" s="28" t="s">
        <v>32</v>
      </c>
      <c r="E132" s="194"/>
      <c r="F132" s="22">
        <f aca="true" t="shared" si="25" ref="F132:L132">F133+F135+F136+F134</f>
        <v>463893.9</v>
      </c>
      <c r="G132" s="22">
        <f t="shared" si="25"/>
        <v>2847019.4</v>
      </c>
      <c r="H132" s="103">
        <f>H133+H135+H136+H134</f>
        <v>665625.1</v>
      </c>
      <c r="I132" s="124">
        <f t="shared" si="25"/>
        <v>661588.8</v>
      </c>
      <c r="J132" s="87">
        <f t="shared" si="25"/>
        <v>663736.5</v>
      </c>
      <c r="K132" s="87">
        <f t="shared" si="25"/>
        <v>624917.5</v>
      </c>
      <c r="L132" s="87">
        <f t="shared" si="25"/>
        <v>231151.5</v>
      </c>
      <c r="M132" s="29"/>
      <c r="N132" s="29"/>
    </row>
    <row r="133" spans="1:14" s="3" customFormat="1" ht="93" customHeight="1">
      <c r="A133" s="193"/>
      <c r="B133" s="193"/>
      <c r="C133" s="193"/>
      <c r="D133" s="28" t="s">
        <v>25</v>
      </c>
      <c r="E133" s="194"/>
      <c r="F133" s="22">
        <f>F10+F53+F69+F125+F129</f>
        <v>343921.3</v>
      </c>
      <c r="G133" s="22">
        <f>H133+I133+J133+K133+L133</f>
        <v>1574172</v>
      </c>
      <c r="H133" s="103">
        <f>H10+H53+H69+H125+H129</f>
        <v>392874</v>
      </c>
      <c r="I133" s="124">
        <f>I10+I53+I69+I125</f>
        <v>393766</v>
      </c>
      <c r="J133" s="87">
        <f>J10+J53+J69+J125</f>
        <v>393766</v>
      </c>
      <c r="K133" s="87">
        <f>K10+K53+K69+K125</f>
        <v>393766</v>
      </c>
      <c r="L133" s="87">
        <f>L10+L53+L69+L125</f>
        <v>0</v>
      </c>
      <c r="M133" s="30"/>
      <c r="N133" s="195"/>
    </row>
    <row r="134" spans="1:14" s="3" customFormat="1" ht="75.75" customHeight="1">
      <c r="A134" s="193"/>
      <c r="B134" s="193"/>
      <c r="C134" s="193"/>
      <c r="D134" s="28" t="s">
        <v>313</v>
      </c>
      <c r="E134" s="194"/>
      <c r="F134" s="22"/>
      <c r="G134" s="22">
        <f>H134+I134+J134+K134+L134</f>
        <v>132702</v>
      </c>
      <c r="H134" s="103">
        <f>H11</f>
        <v>41735.4</v>
      </c>
      <c r="I134" s="124">
        <f>I11</f>
        <v>45445.3</v>
      </c>
      <c r="J134" s="87">
        <f>J11</f>
        <v>45521.3</v>
      </c>
      <c r="K134" s="87">
        <f>K11</f>
        <v>0</v>
      </c>
      <c r="L134" s="87">
        <f>L11</f>
        <v>0</v>
      </c>
      <c r="M134" s="30"/>
      <c r="N134" s="195"/>
    </row>
    <row r="135" spans="1:14" s="3" customFormat="1" ht="76.5" customHeight="1">
      <c r="A135" s="193"/>
      <c r="B135" s="193"/>
      <c r="C135" s="193"/>
      <c r="D135" s="28" t="s">
        <v>83</v>
      </c>
      <c r="E135" s="194"/>
      <c r="F135" s="22">
        <f>F12+F54+F70+F126+F130</f>
        <v>119972.6</v>
      </c>
      <c r="G135" s="22">
        <f>H135+I135+J135+K135+L135</f>
        <v>1140145.4</v>
      </c>
      <c r="H135" s="103">
        <f>H12+H54+H70+H126+H130-0.02</f>
        <v>231015.7</v>
      </c>
      <c r="I135" s="124">
        <f>I12+I54+I70+I126+I130</f>
        <v>222377.5</v>
      </c>
      <c r="J135" s="87">
        <f>J12+J54+J70+J126+J130</f>
        <v>224449.2</v>
      </c>
      <c r="K135" s="87">
        <f>K12+K54+K70+K126+K130</f>
        <v>231151.5</v>
      </c>
      <c r="L135" s="87">
        <f>L12+L54+L70+L126+L130</f>
        <v>231151.5</v>
      </c>
      <c r="M135" s="30"/>
      <c r="N135" s="195"/>
    </row>
    <row r="136" spans="1:14" s="3" customFormat="1" ht="50.25" customHeight="1">
      <c r="A136" s="193"/>
      <c r="B136" s="193"/>
      <c r="C136" s="193"/>
      <c r="D136" s="28" t="s">
        <v>87</v>
      </c>
      <c r="E136" s="194"/>
      <c r="F136" s="22">
        <f>F13+F55+F71+F127</f>
        <v>0</v>
      </c>
      <c r="G136" s="22">
        <f aca="true" t="shared" si="26" ref="G136:L136">G13+G55+G71+G127</f>
        <v>0</v>
      </c>
      <c r="H136" s="103">
        <f t="shared" si="26"/>
        <v>0</v>
      </c>
      <c r="I136" s="124">
        <f t="shared" si="26"/>
        <v>0</v>
      </c>
      <c r="J136" s="87">
        <f t="shared" si="26"/>
        <v>0</v>
      </c>
      <c r="K136" s="87">
        <f t="shared" si="26"/>
        <v>0</v>
      </c>
      <c r="L136" s="87">
        <f t="shared" si="26"/>
        <v>0</v>
      </c>
      <c r="M136" s="30"/>
      <c r="N136" s="195"/>
    </row>
    <row r="137" spans="1:14" ht="69" customHeight="1" hidden="1">
      <c r="A137" s="31"/>
      <c r="B137" s="32"/>
      <c r="C137" s="32"/>
      <c r="D137" s="33"/>
      <c r="E137" s="33"/>
      <c r="F137" s="33"/>
      <c r="G137" s="33"/>
      <c r="H137" s="130"/>
      <c r="I137" s="125"/>
      <c r="J137" s="33"/>
      <c r="K137" s="33"/>
      <c r="L137" s="33"/>
      <c r="M137" s="33"/>
      <c r="N137" s="33"/>
    </row>
    <row r="138" spans="1:14" ht="83.25" customHeight="1" hidden="1">
      <c r="A138" s="31"/>
      <c r="B138" s="32"/>
      <c r="C138" s="32"/>
      <c r="D138" s="33"/>
      <c r="E138" s="33"/>
      <c r="F138" s="33"/>
      <c r="G138" s="33"/>
      <c r="H138" s="130"/>
      <c r="I138" s="125"/>
      <c r="J138" s="33"/>
      <c r="K138" s="33"/>
      <c r="L138" s="33"/>
      <c r="M138" s="33"/>
      <c r="N138" s="33"/>
    </row>
    <row r="139" spans="1:14" ht="23.25" customHeight="1">
      <c r="A139" s="252" t="s">
        <v>0</v>
      </c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</row>
    <row r="140" spans="1:14" ht="30.75" customHeight="1">
      <c r="A140" s="252" t="s">
        <v>88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</row>
    <row r="141" spans="1:14" ht="0.75" customHeight="1">
      <c r="A141" s="33"/>
      <c r="B141" s="32"/>
      <c r="C141" s="32"/>
      <c r="D141" s="33"/>
      <c r="E141" s="33"/>
      <c r="F141" s="33"/>
      <c r="G141" s="33"/>
      <c r="H141" s="130"/>
      <c r="I141" s="125"/>
      <c r="J141" s="33"/>
      <c r="K141" s="33"/>
      <c r="L141" s="33"/>
      <c r="M141" s="33"/>
      <c r="N141" s="33"/>
    </row>
    <row r="142" spans="1:14" ht="11.25" customHeight="1">
      <c r="A142" s="31"/>
      <c r="B142" s="32"/>
      <c r="C142" s="32"/>
      <c r="D142" s="33"/>
      <c r="E142" s="33"/>
      <c r="F142" s="33"/>
      <c r="G142" s="33"/>
      <c r="H142" s="130"/>
      <c r="I142" s="125"/>
      <c r="J142" s="33"/>
      <c r="K142" s="33"/>
      <c r="L142" s="33"/>
      <c r="M142" s="33"/>
      <c r="N142" s="33"/>
    </row>
    <row r="143" spans="1:14" ht="23.25" customHeight="1">
      <c r="A143" s="227" t="s">
        <v>89</v>
      </c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</row>
    <row r="144" spans="1:14" s="3" customFormat="1" ht="111.75" customHeight="1">
      <c r="A144" s="211" t="s">
        <v>4</v>
      </c>
      <c r="B144" s="212" t="s">
        <v>5</v>
      </c>
      <c r="C144" s="212" t="s">
        <v>6</v>
      </c>
      <c r="D144" s="210" t="s">
        <v>7</v>
      </c>
      <c r="E144" s="210" t="s">
        <v>8</v>
      </c>
      <c r="F144" s="10" t="s">
        <v>9</v>
      </c>
      <c r="G144" s="210" t="s">
        <v>10</v>
      </c>
      <c r="H144" s="218" t="s">
        <v>11</v>
      </c>
      <c r="I144" s="218"/>
      <c r="J144" s="218"/>
      <c r="K144" s="218"/>
      <c r="L144" s="218"/>
      <c r="M144" s="210" t="s">
        <v>12</v>
      </c>
      <c r="N144" s="216" t="s">
        <v>13</v>
      </c>
    </row>
    <row r="145" spans="1:14" s="3" customFormat="1" ht="142.5" customHeight="1">
      <c r="A145" s="211"/>
      <c r="B145" s="212"/>
      <c r="C145" s="212"/>
      <c r="D145" s="210"/>
      <c r="E145" s="210"/>
      <c r="F145" s="11" t="s">
        <v>14</v>
      </c>
      <c r="G145" s="210"/>
      <c r="H145" s="94" t="s">
        <v>15</v>
      </c>
      <c r="I145" s="118" t="s">
        <v>16</v>
      </c>
      <c r="J145" s="11" t="s">
        <v>17</v>
      </c>
      <c r="K145" s="11" t="s">
        <v>18</v>
      </c>
      <c r="L145" s="11" t="s">
        <v>19</v>
      </c>
      <c r="M145" s="210"/>
      <c r="N145" s="216"/>
    </row>
    <row r="146" spans="1:14" s="4" customFormat="1" ht="25.5" customHeight="1">
      <c r="A146" s="12">
        <v>1</v>
      </c>
      <c r="B146" s="13">
        <v>2</v>
      </c>
      <c r="C146" s="13">
        <v>3</v>
      </c>
      <c r="D146" s="13">
        <v>4</v>
      </c>
      <c r="E146" s="13">
        <v>5</v>
      </c>
      <c r="F146" s="13">
        <v>6</v>
      </c>
      <c r="G146" s="13">
        <v>7</v>
      </c>
      <c r="H146" s="95">
        <v>8</v>
      </c>
      <c r="I146" s="126">
        <v>9</v>
      </c>
      <c r="J146" s="13">
        <v>10</v>
      </c>
      <c r="K146" s="13">
        <v>11</v>
      </c>
      <c r="L146" s="13">
        <v>12</v>
      </c>
      <c r="M146" s="13">
        <v>13</v>
      </c>
      <c r="N146" s="14">
        <v>14</v>
      </c>
    </row>
    <row r="147" spans="1:14" ht="40.5" customHeight="1">
      <c r="A147" s="235" t="s">
        <v>20</v>
      </c>
      <c r="B147" s="236" t="s">
        <v>90</v>
      </c>
      <c r="C147" s="190" t="s">
        <v>91</v>
      </c>
      <c r="D147" s="34" t="s">
        <v>22</v>
      </c>
      <c r="E147" s="152" t="s">
        <v>56</v>
      </c>
      <c r="F147" s="35">
        <f>F148+F150+F151+F149</f>
        <v>461292.1</v>
      </c>
      <c r="G147" s="36">
        <f>G148+G150+G151</f>
        <v>1771797.8</v>
      </c>
      <c r="H147" s="104">
        <f>H148+H150+H151+H149</f>
        <v>440139.8</v>
      </c>
      <c r="I147" s="35">
        <f>I148+I150+I151+I149</f>
        <v>439827.2</v>
      </c>
      <c r="J147" s="35">
        <f>J148+J150+J151+J149</f>
        <v>439827.2</v>
      </c>
      <c r="K147" s="35">
        <f>K148+K150+K151+K149</f>
        <v>442667.3</v>
      </c>
      <c r="L147" s="35">
        <f>L148+L150+L151+L149</f>
        <v>9336.3</v>
      </c>
      <c r="M147" s="152" t="s">
        <v>24</v>
      </c>
      <c r="N147" s="235" t="s">
        <v>237</v>
      </c>
    </row>
    <row r="148" spans="1:14" ht="76.5" customHeight="1">
      <c r="A148" s="235"/>
      <c r="B148" s="236"/>
      <c r="C148" s="190"/>
      <c r="D148" s="34" t="s">
        <v>92</v>
      </c>
      <c r="E148" s="152"/>
      <c r="F148" s="37">
        <f>F153+F157+F161</f>
        <v>389939.2</v>
      </c>
      <c r="G148" s="37">
        <f>H148+I148+J148+K148</f>
        <v>1733324</v>
      </c>
      <c r="H148" s="106">
        <f>H153+H157+H161</f>
        <v>433331</v>
      </c>
      <c r="I148" s="37">
        <f>I153+I157+I161</f>
        <v>433331</v>
      </c>
      <c r="J148" s="37">
        <f>J153+J157+J161</f>
        <v>433331</v>
      </c>
      <c r="K148" s="37">
        <f>K153+K157+K161</f>
        <v>433331</v>
      </c>
      <c r="L148" s="37">
        <f>L153+L157+L161</f>
        <v>0</v>
      </c>
      <c r="M148" s="152"/>
      <c r="N148" s="235"/>
    </row>
    <row r="149" spans="1:14" ht="83.25" customHeight="1">
      <c r="A149" s="235"/>
      <c r="B149" s="236"/>
      <c r="C149" s="190"/>
      <c r="D149" s="34" t="s">
        <v>93</v>
      </c>
      <c r="E149" s="152"/>
      <c r="F149" s="37"/>
      <c r="G149" s="37"/>
      <c r="H149" s="106"/>
      <c r="I149" s="37"/>
      <c r="J149" s="37">
        <v>0</v>
      </c>
      <c r="K149" s="37">
        <v>0</v>
      </c>
      <c r="L149" s="37">
        <v>0</v>
      </c>
      <c r="M149" s="152"/>
      <c r="N149" s="235"/>
    </row>
    <row r="150" spans="1:14" ht="51" customHeight="1">
      <c r="A150" s="235"/>
      <c r="B150" s="236"/>
      <c r="C150" s="190"/>
      <c r="D150" s="34" t="s">
        <v>83</v>
      </c>
      <c r="E150" s="152"/>
      <c r="F150" s="37">
        <f>F158+F163+F154</f>
        <v>71352.9</v>
      </c>
      <c r="G150" s="37">
        <f>G154+G163+G167</f>
        <v>38473.8</v>
      </c>
      <c r="H150" s="106">
        <f>H154+H158+H163</f>
        <v>6808.8</v>
      </c>
      <c r="I150" s="37">
        <f>I154+I158+I163</f>
        <v>6496.2</v>
      </c>
      <c r="J150" s="37">
        <f>J154+J158+J163</f>
        <v>6496.2</v>
      </c>
      <c r="K150" s="37">
        <f>K154+K158+K163</f>
        <v>9336.3</v>
      </c>
      <c r="L150" s="37">
        <f>L154+L158+L163</f>
        <v>9336.3</v>
      </c>
      <c r="M150" s="152"/>
      <c r="N150" s="235"/>
    </row>
    <row r="151" spans="1:14" ht="196.5" customHeight="1">
      <c r="A151" s="235"/>
      <c r="B151" s="236"/>
      <c r="C151" s="190"/>
      <c r="D151" s="17" t="s">
        <v>27</v>
      </c>
      <c r="E151" s="152"/>
      <c r="F151" s="37">
        <v>0</v>
      </c>
      <c r="G151" s="37">
        <v>0</v>
      </c>
      <c r="H151" s="106">
        <v>0</v>
      </c>
      <c r="I151" s="37">
        <v>0</v>
      </c>
      <c r="J151" s="37">
        <v>0</v>
      </c>
      <c r="K151" s="37">
        <v>0</v>
      </c>
      <c r="L151" s="37">
        <v>0</v>
      </c>
      <c r="M151" s="152"/>
      <c r="N151" s="235"/>
    </row>
    <row r="152" spans="1:14" ht="48" customHeight="1">
      <c r="A152" s="249" t="s">
        <v>28</v>
      </c>
      <c r="B152" s="190" t="s">
        <v>317</v>
      </c>
      <c r="C152" s="190" t="s">
        <v>94</v>
      </c>
      <c r="D152" s="34" t="s">
        <v>22</v>
      </c>
      <c r="E152" s="152" t="s">
        <v>56</v>
      </c>
      <c r="F152" s="38">
        <f aca="true" t="shared" si="27" ref="F152:L152">F153+F154+F155</f>
        <v>444523.1</v>
      </c>
      <c r="G152" s="39">
        <f t="shared" si="27"/>
        <v>1702661.8</v>
      </c>
      <c r="H152" s="115">
        <f t="shared" si="27"/>
        <v>422855.8</v>
      </c>
      <c r="I152" s="38">
        <f t="shared" si="27"/>
        <v>422543.2</v>
      </c>
      <c r="J152" s="38">
        <f t="shared" si="27"/>
        <v>422543.2</v>
      </c>
      <c r="K152" s="38">
        <f t="shared" si="27"/>
        <v>425383.3</v>
      </c>
      <c r="L152" s="38">
        <f t="shared" si="27"/>
        <v>9336.3</v>
      </c>
      <c r="M152" s="152" t="s">
        <v>24</v>
      </c>
      <c r="N152" s="152" t="s">
        <v>95</v>
      </c>
    </row>
    <row r="153" spans="1:14" ht="81.75" customHeight="1">
      <c r="A153" s="249"/>
      <c r="B153" s="190"/>
      <c r="C153" s="190"/>
      <c r="D153" s="34" t="s">
        <v>92</v>
      </c>
      <c r="E153" s="152"/>
      <c r="F153" s="38">
        <v>373170.2</v>
      </c>
      <c r="G153" s="39">
        <f>H153+I153+J153+K153+L153</f>
        <v>1664188</v>
      </c>
      <c r="H153" s="115">
        <v>416047</v>
      </c>
      <c r="I153" s="38">
        <v>416047</v>
      </c>
      <c r="J153" s="38">
        <v>416047</v>
      </c>
      <c r="K153" s="38">
        <v>416047</v>
      </c>
      <c r="L153" s="38"/>
      <c r="M153" s="152"/>
      <c r="N153" s="152"/>
    </row>
    <row r="154" spans="1:14" ht="61.5" customHeight="1">
      <c r="A154" s="249"/>
      <c r="B154" s="190"/>
      <c r="C154" s="190"/>
      <c r="D154" s="34" t="s">
        <v>83</v>
      </c>
      <c r="E154" s="152"/>
      <c r="F154" s="38">
        <v>71352.9</v>
      </c>
      <c r="G154" s="38">
        <f>H154+I154+J154+K154+L154</f>
        <v>38473.8</v>
      </c>
      <c r="H154" s="105">
        <f>6496.2+312.6</f>
        <v>6808.8</v>
      </c>
      <c r="I154" s="38">
        <v>6496.2</v>
      </c>
      <c r="J154" s="38">
        <v>6496.2</v>
      </c>
      <c r="K154" s="38">
        <v>9336.3</v>
      </c>
      <c r="L154" s="38">
        <v>9336.3</v>
      </c>
      <c r="M154" s="152"/>
      <c r="N154" s="152"/>
    </row>
    <row r="155" spans="1:14" ht="94.5" customHeight="1">
      <c r="A155" s="249"/>
      <c r="B155" s="190"/>
      <c r="C155" s="190"/>
      <c r="D155" s="17" t="s">
        <v>27</v>
      </c>
      <c r="E155" s="152"/>
      <c r="F155" s="38"/>
      <c r="G155" s="38"/>
      <c r="H155" s="105"/>
      <c r="I155" s="38"/>
      <c r="J155" s="38"/>
      <c r="K155" s="38"/>
      <c r="L155" s="38"/>
      <c r="M155" s="152"/>
      <c r="N155" s="152"/>
    </row>
    <row r="156" spans="1:14" ht="45.75" customHeight="1">
      <c r="A156" s="249" t="s">
        <v>30</v>
      </c>
      <c r="B156" s="190" t="s">
        <v>67</v>
      </c>
      <c r="C156" s="190" t="s">
        <v>94</v>
      </c>
      <c r="D156" s="17" t="s">
        <v>32</v>
      </c>
      <c r="E156" s="152" t="s">
        <v>23</v>
      </c>
      <c r="F156" s="38">
        <f>F157+F158+F159</f>
        <v>15948</v>
      </c>
      <c r="G156" s="38">
        <f aca="true" t="shared" si="28" ref="G156:L156">G157+G158+G159</f>
        <v>65836</v>
      </c>
      <c r="H156" s="105">
        <f t="shared" si="28"/>
        <v>16459</v>
      </c>
      <c r="I156" s="38">
        <f t="shared" si="28"/>
        <v>16459</v>
      </c>
      <c r="J156" s="38">
        <f t="shared" si="28"/>
        <v>16459</v>
      </c>
      <c r="K156" s="38">
        <f t="shared" si="28"/>
        <v>16459</v>
      </c>
      <c r="L156" s="38">
        <f t="shared" si="28"/>
        <v>0</v>
      </c>
      <c r="M156" s="152" t="s">
        <v>24</v>
      </c>
      <c r="N156" s="152" t="s">
        <v>96</v>
      </c>
    </row>
    <row r="157" spans="1:14" ht="73.5" customHeight="1">
      <c r="A157" s="249"/>
      <c r="B157" s="190"/>
      <c r="C157" s="190"/>
      <c r="D157" s="34" t="s">
        <v>92</v>
      </c>
      <c r="E157" s="152"/>
      <c r="F157" s="38">
        <f>14467.5+1480.5</f>
        <v>15948</v>
      </c>
      <c r="G157" s="38">
        <f>H157+I157+J157+K157+L157</f>
        <v>65836</v>
      </c>
      <c r="H157" s="105">
        <v>16459</v>
      </c>
      <c r="I157" s="38">
        <v>16459</v>
      </c>
      <c r="J157" s="38">
        <v>16459</v>
      </c>
      <c r="K157" s="38">
        <v>16459</v>
      </c>
      <c r="L157" s="38"/>
      <c r="M157" s="152"/>
      <c r="N157" s="152"/>
    </row>
    <row r="158" spans="1:14" ht="46.5" customHeight="1">
      <c r="A158" s="249"/>
      <c r="B158" s="190"/>
      <c r="C158" s="190"/>
      <c r="D158" s="34" t="s">
        <v>83</v>
      </c>
      <c r="E158" s="152"/>
      <c r="F158" s="38"/>
      <c r="G158" s="38">
        <f>H158+I158+J158+K158+L158</f>
        <v>0</v>
      </c>
      <c r="H158" s="101"/>
      <c r="I158" s="38"/>
      <c r="J158" s="38"/>
      <c r="K158" s="38"/>
      <c r="L158" s="38"/>
      <c r="M158" s="152"/>
      <c r="N158" s="152"/>
    </row>
    <row r="159" spans="1:14" ht="65.25" customHeight="1">
      <c r="A159" s="249"/>
      <c r="B159" s="190"/>
      <c r="C159" s="190"/>
      <c r="D159" s="17" t="s">
        <v>27</v>
      </c>
      <c r="E159" s="152"/>
      <c r="F159" s="38"/>
      <c r="G159" s="38"/>
      <c r="H159" s="105"/>
      <c r="I159" s="38"/>
      <c r="J159" s="38"/>
      <c r="K159" s="38"/>
      <c r="L159" s="38"/>
      <c r="M159" s="152"/>
      <c r="N159" s="152"/>
    </row>
    <row r="160" spans="1:14" ht="24.75" customHeight="1">
      <c r="A160" s="249" t="s">
        <v>33</v>
      </c>
      <c r="B160" s="190" t="s">
        <v>97</v>
      </c>
      <c r="C160" s="190" t="s">
        <v>94</v>
      </c>
      <c r="D160" s="17" t="s">
        <v>32</v>
      </c>
      <c r="E160" s="152" t="s">
        <v>23</v>
      </c>
      <c r="F160" s="38">
        <f>F161+F162+F163</f>
        <v>821</v>
      </c>
      <c r="G160" s="38">
        <f>H160+I160+J160+K160+L160</f>
        <v>3300</v>
      </c>
      <c r="H160" s="105">
        <f>H161+H162+H163+H164</f>
        <v>825</v>
      </c>
      <c r="I160" s="38">
        <f>I161+I162+I163+I164</f>
        <v>825</v>
      </c>
      <c r="J160" s="38">
        <f>J161+J162+J163+J164</f>
        <v>825</v>
      </c>
      <c r="K160" s="38">
        <f>K161+K162+K163+K164</f>
        <v>825</v>
      </c>
      <c r="L160" s="38">
        <f>L161+L162+L163+L164</f>
        <v>0</v>
      </c>
      <c r="M160" s="152" t="s">
        <v>24</v>
      </c>
      <c r="N160" s="152" t="s">
        <v>238</v>
      </c>
    </row>
    <row r="161" spans="1:14" ht="69" customHeight="1">
      <c r="A161" s="249"/>
      <c r="B161" s="190"/>
      <c r="C161" s="190"/>
      <c r="D161" s="34" t="s">
        <v>92</v>
      </c>
      <c r="E161" s="152"/>
      <c r="F161" s="38">
        <v>821</v>
      </c>
      <c r="G161" s="38">
        <f>H161+I161+J161+K161+L161</f>
        <v>3300</v>
      </c>
      <c r="H161" s="105">
        <v>825</v>
      </c>
      <c r="I161" s="38">
        <v>825</v>
      </c>
      <c r="J161" s="38">
        <v>825</v>
      </c>
      <c r="K161" s="38">
        <v>825</v>
      </c>
      <c r="L161" s="38"/>
      <c r="M161" s="152"/>
      <c r="N161" s="152"/>
    </row>
    <row r="162" spans="1:14" ht="70.5" customHeight="1">
      <c r="A162" s="249"/>
      <c r="B162" s="190"/>
      <c r="C162" s="190"/>
      <c r="D162" s="34" t="s">
        <v>93</v>
      </c>
      <c r="E162" s="152"/>
      <c r="F162" s="38"/>
      <c r="G162" s="38"/>
      <c r="H162" s="105"/>
      <c r="I162" s="38"/>
      <c r="J162" s="38"/>
      <c r="K162" s="38"/>
      <c r="L162" s="38"/>
      <c r="M162" s="152"/>
      <c r="N162" s="152"/>
    </row>
    <row r="163" spans="1:14" ht="55.5" customHeight="1">
      <c r="A163" s="249"/>
      <c r="B163" s="190"/>
      <c r="C163" s="190"/>
      <c r="D163" s="34" t="s">
        <v>83</v>
      </c>
      <c r="E163" s="152"/>
      <c r="F163" s="38"/>
      <c r="G163" s="38"/>
      <c r="H163" s="101"/>
      <c r="I163" s="38"/>
      <c r="J163" s="38"/>
      <c r="K163" s="38"/>
      <c r="L163" s="38"/>
      <c r="M163" s="152"/>
      <c r="N163" s="152"/>
    </row>
    <row r="164" spans="1:14" ht="96.75" customHeight="1">
      <c r="A164" s="249"/>
      <c r="B164" s="190"/>
      <c r="C164" s="190"/>
      <c r="D164" s="17" t="s">
        <v>27</v>
      </c>
      <c r="E164" s="152"/>
      <c r="F164" s="38"/>
      <c r="G164" s="38"/>
      <c r="H164" s="105"/>
      <c r="I164" s="38"/>
      <c r="J164" s="38"/>
      <c r="K164" s="38"/>
      <c r="L164" s="38"/>
      <c r="M164" s="152"/>
      <c r="N164" s="152"/>
    </row>
    <row r="165" spans="1:14" ht="34.5" customHeight="1">
      <c r="A165" s="251" t="s">
        <v>41</v>
      </c>
      <c r="B165" s="236" t="s">
        <v>255</v>
      </c>
      <c r="C165" s="190" t="s">
        <v>98</v>
      </c>
      <c r="D165" s="17" t="s">
        <v>32</v>
      </c>
      <c r="E165" s="152" t="s">
        <v>23</v>
      </c>
      <c r="F165" s="38">
        <f>F166+F167+F168</f>
        <v>4407</v>
      </c>
      <c r="G165" s="38">
        <f>H165+I165+J165+K165+L165</f>
        <v>19112</v>
      </c>
      <c r="H165" s="105">
        <f>H166+H167+H168</f>
        <v>4778</v>
      </c>
      <c r="I165" s="38">
        <f>I166+I167+I168</f>
        <v>4778</v>
      </c>
      <c r="J165" s="38">
        <f>J166+J167+J168</f>
        <v>4778</v>
      </c>
      <c r="K165" s="38">
        <f>K166+K167+K168</f>
        <v>4778</v>
      </c>
      <c r="L165" s="38">
        <f>L166+L167+L168</f>
        <v>0</v>
      </c>
      <c r="M165" s="152" t="s">
        <v>24</v>
      </c>
      <c r="N165" s="166" t="s">
        <v>99</v>
      </c>
    </row>
    <row r="166" spans="1:14" ht="73.5" customHeight="1">
      <c r="A166" s="251"/>
      <c r="B166" s="236"/>
      <c r="C166" s="190"/>
      <c r="D166" s="34" t="s">
        <v>92</v>
      </c>
      <c r="E166" s="152"/>
      <c r="F166" s="38">
        <v>4407</v>
      </c>
      <c r="G166" s="38">
        <f>H166+I166+J166+K166+L166</f>
        <v>19112</v>
      </c>
      <c r="H166" s="105">
        <v>4778</v>
      </c>
      <c r="I166" s="38">
        <v>4778</v>
      </c>
      <c r="J166" s="38">
        <v>4778</v>
      </c>
      <c r="K166" s="38">
        <v>4778</v>
      </c>
      <c r="L166" s="38"/>
      <c r="M166" s="152"/>
      <c r="N166" s="166"/>
    </row>
    <row r="167" spans="1:14" ht="57" customHeight="1">
      <c r="A167" s="251"/>
      <c r="B167" s="236"/>
      <c r="C167" s="190"/>
      <c r="D167" s="34" t="s">
        <v>83</v>
      </c>
      <c r="E167" s="152"/>
      <c r="F167" s="38"/>
      <c r="G167" s="38"/>
      <c r="H167" s="101"/>
      <c r="I167" s="38"/>
      <c r="J167" s="38"/>
      <c r="K167" s="38"/>
      <c r="L167" s="38"/>
      <c r="M167" s="152"/>
      <c r="N167" s="166"/>
    </row>
    <row r="168" spans="1:14" ht="52.5" customHeight="1">
      <c r="A168" s="251"/>
      <c r="B168" s="236"/>
      <c r="C168" s="190"/>
      <c r="D168" s="17" t="s">
        <v>27</v>
      </c>
      <c r="E168" s="152"/>
      <c r="F168" s="38"/>
      <c r="G168" s="38"/>
      <c r="H168" s="105"/>
      <c r="I168" s="38"/>
      <c r="J168" s="38"/>
      <c r="K168" s="38"/>
      <c r="L168" s="38"/>
      <c r="M168" s="152"/>
      <c r="N168" s="166"/>
    </row>
    <row r="169" spans="1:14" ht="43.5" customHeight="1">
      <c r="A169" s="250" t="s">
        <v>104</v>
      </c>
      <c r="B169" s="236" t="s">
        <v>256</v>
      </c>
      <c r="C169" s="190" t="s">
        <v>94</v>
      </c>
      <c r="D169" s="17" t="s">
        <v>32</v>
      </c>
      <c r="E169" s="152" t="s">
        <v>56</v>
      </c>
      <c r="F169" s="40">
        <f>F170+F171+F172+F173</f>
        <v>84467.3</v>
      </c>
      <c r="G169" s="38">
        <f>H169+I169+J169+K169+L169</f>
        <v>470473.29999999993</v>
      </c>
      <c r="H169" s="105">
        <f>H170+H171+H172+H173</f>
        <v>92383.59999999999</v>
      </c>
      <c r="I169" s="38">
        <f>I170+I171+I172+I173</f>
        <v>98812.49999999999</v>
      </c>
      <c r="J169" s="38">
        <f>J170+J171+J172+J173</f>
        <v>101852.79999999999</v>
      </c>
      <c r="K169" s="38">
        <f>K170+K171+K172+K173</f>
        <v>98556.69999999998</v>
      </c>
      <c r="L169" s="38">
        <f>L170+L171+L172+L173</f>
        <v>78867.69999999998</v>
      </c>
      <c r="M169" s="152" t="s">
        <v>24</v>
      </c>
      <c r="N169" s="152" t="s">
        <v>239</v>
      </c>
    </row>
    <row r="170" spans="1:14" ht="67.5" customHeight="1">
      <c r="A170" s="250"/>
      <c r="B170" s="236"/>
      <c r="C170" s="190"/>
      <c r="D170" s="34" t="s">
        <v>92</v>
      </c>
      <c r="E170" s="152"/>
      <c r="F170" s="40">
        <f>F175+F179+F183+F187</f>
        <v>18998</v>
      </c>
      <c r="G170" s="38">
        <f>H170+I170+J170+K170+L170</f>
        <v>78756</v>
      </c>
      <c r="H170" s="106">
        <f>H175+H179+H183+H187</f>
        <v>19689</v>
      </c>
      <c r="I170" s="40">
        <f>I175+I179+I183+I187</f>
        <v>19689</v>
      </c>
      <c r="J170" s="40">
        <f>J175+J179+J183+J187</f>
        <v>19689</v>
      </c>
      <c r="K170" s="40">
        <f>K175+K179+K183+K187</f>
        <v>19689</v>
      </c>
      <c r="L170" s="40">
        <f>L175+L179+L183+L187</f>
        <v>0</v>
      </c>
      <c r="M170" s="152"/>
      <c r="N170" s="152"/>
    </row>
    <row r="171" spans="1:14" ht="71.25" customHeight="1">
      <c r="A171" s="250"/>
      <c r="B171" s="236"/>
      <c r="C171" s="190"/>
      <c r="D171" s="34" t="s">
        <v>93</v>
      </c>
      <c r="E171" s="152"/>
      <c r="F171" s="38"/>
      <c r="G171" s="38"/>
      <c r="H171" s="105"/>
      <c r="I171" s="38"/>
      <c r="J171" s="38"/>
      <c r="K171" s="38"/>
      <c r="L171" s="38"/>
      <c r="M171" s="152"/>
      <c r="N171" s="152"/>
    </row>
    <row r="172" spans="1:14" ht="43.5" customHeight="1">
      <c r="A172" s="250"/>
      <c r="B172" s="236"/>
      <c r="C172" s="190"/>
      <c r="D172" s="34" t="s">
        <v>83</v>
      </c>
      <c r="E172" s="152"/>
      <c r="F172" s="40">
        <f>F176+F180+F184+F188</f>
        <v>65469.3</v>
      </c>
      <c r="G172" s="40">
        <f>H172+I172+J172+K172+L172</f>
        <v>391717.29999999993</v>
      </c>
      <c r="H172" s="106">
        <f>H176+H180+H184+H188</f>
        <v>72694.59999999999</v>
      </c>
      <c r="I172" s="40">
        <f>I176+I180+I184+I188</f>
        <v>79123.49999999999</v>
      </c>
      <c r="J172" s="40">
        <f>J176+J180+J184+J188</f>
        <v>82163.79999999999</v>
      </c>
      <c r="K172" s="40">
        <f>K176+K180+K184+K188</f>
        <v>78867.69999999998</v>
      </c>
      <c r="L172" s="40">
        <f>L176+L180+L184+L188</f>
        <v>78867.69999999998</v>
      </c>
      <c r="M172" s="152"/>
      <c r="N172" s="152"/>
    </row>
    <row r="173" spans="1:14" ht="43.5" customHeight="1">
      <c r="A173" s="250"/>
      <c r="B173" s="236"/>
      <c r="C173" s="190"/>
      <c r="D173" s="17" t="s">
        <v>27</v>
      </c>
      <c r="E173" s="152"/>
      <c r="F173" s="38"/>
      <c r="G173" s="38"/>
      <c r="H173" s="105"/>
      <c r="I173" s="38"/>
      <c r="J173" s="38"/>
      <c r="K173" s="38"/>
      <c r="L173" s="38"/>
      <c r="M173" s="152"/>
      <c r="N173" s="152"/>
    </row>
    <row r="174" spans="1:14" ht="43.5" customHeight="1">
      <c r="A174" s="249" t="s">
        <v>58</v>
      </c>
      <c r="B174" s="190" t="s">
        <v>100</v>
      </c>
      <c r="C174" s="190" t="s">
        <v>94</v>
      </c>
      <c r="D174" s="17" t="s">
        <v>32</v>
      </c>
      <c r="E174" s="152" t="s">
        <v>56</v>
      </c>
      <c r="F174" s="38">
        <f>F175+F176+F177</f>
        <v>58467.4</v>
      </c>
      <c r="G174" s="38">
        <f>G175+G176</f>
        <v>355148.30000000005</v>
      </c>
      <c r="H174" s="105">
        <f>H175+H176+H177</f>
        <v>65500.8</v>
      </c>
      <c r="I174" s="38">
        <f>I175+I176+I177</f>
        <v>71779.7</v>
      </c>
      <c r="J174" s="38">
        <f>J175+J176+J177</f>
        <v>74820</v>
      </c>
      <c r="K174" s="38">
        <f>K175+K176+K177</f>
        <v>71523.9</v>
      </c>
      <c r="L174" s="38">
        <f>L175+L176+L177</f>
        <v>71523.9</v>
      </c>
      <c r="M174" s="152" t="s">
        <v>24</v>
      </c>
      <c r="N174" s="152" t="s">
        <v>239</v>
      </c>
    </row>
    <row r="175" spans="1:14" ht="72" customHeight="1">
      <c r="A175" s="249"/>
      <c r="B175" s="190"/>
      <c r="C175" s="190"/>
      <c r="D175" s="34" t="s">
        <v>92</v>
      </c>
      <c r="E175" s="152"/>
      <c r="F175" s="38"/>
      <c r="G175" s="38"/>
      <c r="H175" s="105"/>
      <c r="I175" s="38"/>
      <c r="J175" s="38"/>
      <c r="K175" s="38"/>
      <c r="L175" s="38"/>
      <c r="M175" s="152"/>
      <c r="N175" s="152"/>
    </row>
    <row r="176" spans="1:14" ht="60" customHeight="1">
      <c r="A176" s="249"/>
      <c r="B176" s="190"/>
      <c r="C176" s="190"/>
      <c r="D176" s="34" t="s">
        <v>83</v>
      </c>
      <c r="E176" s="152"/>
      <c r="F176" s="38">
        <v>58467.4</v>
      </c>
      <c r="G176" s="38">
        <f>H176+I176+J176+K176+L176</f>
        <v>355148.30000000005</v>
      </c>
      <c r="H176" s="101">
        <f>65162.8+338</f>
        <v>65500.8</v>
      </c>
      <c r="I176" s="38">
        <f>71779.7+1376-1127+63-312</f>
        <v>71779.7</v>
      </c>
      <c r="J176" s="38">
        <f>74820+1439-1127-312</f>
        <v>74820</v>
      </c>
      <c r="K176" s="38">
        <v>71523.9</v>
      </c>
      <c r="L176" s="38">
        <v>71523.9</v>
      </c>
      <c r="M176" s="152"/>
      <c r="N176" s="152"/>
    </row>
    <row r="177" spans="1:14" ht="43.5" customHeight="1">
      <c r="A177" s="249"/>
      <c r="B177" s="190"/>
      <c r="C177" s="190"/>
      <c r="D177" s="17" t="s">
        <v>27</v>
      </c>
      <c r="E177" s="152"/>
      <c r="F177" s="38"/>
      <c r="G177" s="38"/>
      <c r="H177" s="105"/>
      <c r="I177" s="38"/>
      <c r="J177" s="38"/>
      <c r="K177" s="38"/>
      <c r="L177" s="38"/>
      <c r="M177" s="152"/>
      <c r="N177" s="152"/>
    </row>
    <row r="178" spans="1:14" ht="43.5" customHeight="1">
      <c r="A178" s="247" t="s">
        <v>68</v>
      </c>
      <c r="B178" s="190" t="s">
        <v>101</v>
      </c>
      <c r="C178" s="190" t="s">
        <v>94</v>
      </c>
      <c r="D178" s="17" t="s">
        <v>32</v>
      </c>
      <c r="E178" s="152" t="s">
        <v>56</v>
      </c>
      <c r="F178" s="38">
        <f>F179+F180+F181</f>
        <v>4110</v>
      </c>
      <c r="G178" s="38">
        <f aca="true" t="shared" si="29" ref="G178:L178">G179+G180+G181</f>
        <v>21109.5</v>
      </c>
      <c r="H178" s="105">
        <f t="shared" si="29"/>
        <v>4101.9</v>
      </c>
      <c r="I178" s="38">
        <f t="shared" si="29"/>
        <v>4251.9</v>
      </c>
      <c r="J178" s="38">
        <f t="shared" si="29"/>
        <v>4251.9</v>
      </c>
      <c r="K178" s="38">
        <f t="shared" si="29"/>
        <v>4251.9</v>
      </c>
      <c r="L178" s="38">
        <f t="shared" si="29"/>
        <v>4251.9</v>
      </c>
      <c r="M178" s="152"/>
      <c r="N178" s="166" t="s">
        <v>239</v>
      </c>
    </row>
    <row r="179" spans="1:14" ht="74.25" customHeight="1">
      <c r="A179" s="247"/>
      <c r="B179" s="190"/>
      <c r="C179" s="190"/>
      <c r="D179" s="34" t="s">
        <v>92</v>
      </c>
      <c r="E179" s="152"/>
      <c r="F179" s="38"/>
      <c r="G179" s="38"/>
      <c r="H179" s="105"/>
      <c r="I179" s="38"/>
      <c r="J179" s="38"/>
      <c r="K179" s="38"/>
      <c r="L179" s="38"/>
      <c r="M179" s="152"/>
      <c r="N179" s="166"/>
    </row>
    <row r="180" spans="1:14" ht="53.25" customHeight="1">
      <c r="A180" s="247"/>
      <c r="B180" s="190"/>
      <c r="C180" s="190"/>
      <c r="D180" s="34" t="s">
        <v>83</v>
      </c>
      <c r="E180" s="152"/>
      <c r="F180" s="38">
        <v>4110</v>
      </c>
      <c r="G180" s="38">
        <f>H180+I180+J180+K180+L180</f>
        <v>21109.5</v>
      </c>
      <c r="H180" s="101">
        <v>4101.9</v>
      </c>
      <c r="I180" s="38">
        <v>4251.9</v>
      </c>
      <c r="J180" s="38">
        <v>4251.9</v>
      </c>
      <c r="K180" s="38">
        <v>4251.9</v>
      </c>
      <c r="L180" s="38">
        <v>4251.9</v>
      </c>
      <c r="M180" s="152"/>
      <c r="N180" s="166"/>
    </row>
    <row r="181" spans="1:14" ht="43.5" customHeight="1">
      <c r="A181" s="247"/>
      <c r="B181" s="190"/>
      <c r="C181" s="190"/>
      <c r="D181" s="17" t="s">
        <v>27</v>
      </c>
      <c r="E181" s="152"/>
      <c r="F181" s="38"/>
      <c r="G181" s="38"/>
      <c r="H181" s="105"/>
      <c r="I181" s="38"/>
      <c r="J181" s="38"/>
      <c r="K181" s="38"/>
      <c r="L181" s="38"/>
      <c r="M181" s="152"/>
      <c r="N181" s="166"/>
    </row>
    <row r="182" spans="1:14" ht="74.25" customHeight="1">
      <c r="A182" s="248" t="s">
        <v>75</v>
      </c>
      <c r="B182" s="190" t="s">
        <v>102</v>
      </c>
      <c r="C182" s="190" t="s">
        <v>103</v>
      </c>
      <c r="D182" s="34" t="s">
        <v>22</v>
      </c>
      <c r="E182" s="152" t="s">
        <v>23</v>
      </c>
      <c r="F182" s="38">
        <f aca="true" t="shared" si="30" ref="F182:L182">F183+F184+F185</f>
        <v>2891.9</v>
      </c>
      <c r="G182" s="38">
        <f t="shared" si="30"/>
        <v>15459.5</v>
      </c>
      <c r="H182" s="105">
        <f t="shared" si="30"/>
        <v>3091.9</v>
      </c>
      <c r="I182" s="38">
        <f t="shared" si="30"/>
        <v>3091.9</v>
      </c>
      <c r="J182" s="38">
        <f t="shared" si="30"/>
        <v>3091.9</v>
      </c>
      <c r="K182" s="38">
        <f t="shared" si="30"/>
        <v>3091.9</v>
      </c>
      <c r="L182" s="38">
        <f t="shared" si="30"/>
        <v>3091.9</v>
      </c>
      <c r="M182" s="152" t="s">
        <v>24</v>
      </c>
      <c r="N182" s="152" t="s">
        <v>239</v>
      </c>
    </row>
    <row r="183" spans="1:14" ht="79.5" customHeight="1">
      <c r="A183" s="248"/>
      <c r="B183" s="190"/>
      <c r="C183" s="190"/>
      <c r="D183" s="34" t="s">
        <v>92</v>
      </c>
      <c r="E183" s="152"/>
      <c r="F183" s="38"/>
      <c r="G183" s="38"/>
      <c r="H183" s="105"/>
      <c r="I183" s="38"/>
      <c r="J183" s="38"/>
      <c r="K183" s="38"/>
      <c r="L183" s="38"/>
      <c r="M183" s="152"/>
      <c r="N183" s="152"/>
    </row>
    <row r="184" spans="1:14" ht="55.5" customHeight="1">
      <c r="A184" s="248"/>
      <c r="B184" s="190"/>
      <c r="C184" s="190"/>
      <c r="D184" s="34" t="s">
        <v>83</v>
      </c>
      <c r="E184" s="152"/>
      <c r="F184" s="41">
        <v>2891.9</v>
      </c>
      <c r="G184" s="38">
        <f>H184+I184+J184+K184+L184</f>
        <v>15459.5</v>
      </c>
      <c r="H184" s="105">
        <v>3091.9</v>
      </c>
      <c r="I184" s="41">
        <v>3091.9</v>
      </c>
      <c r="J184" s="38">
        <v>3091.9</v>
      </c>
      <c r="K184" s="38">
        <v>3091.9</v>
      </c>
      <c r="L184" s="38">
        <v>3091.9</v>
      </c>
      <c r="M184" s="152"/>
      <c r="N184" s="152"/>
    </row>
    <row r="185" spans="1:14" ht="75" customHeight="1">
      <c r="A185" s="248"/>
      <c r="B185" s="190"/>
      <c r="C185" s="190"/>
      <c r="D185" s="17" t="s">
        <v>27</v>
      </c>
      <c r="E185" s="152"/>
      <c r="F185" s="38"/>
      <c r="G185" s="38"/>
      <c r="H185" s="105"/>
      <c r="I185" s="38"/>
      <c r="J185" s="38"/>
      <c r="K185" s="38"/>
      <c r="L185" s="38"/>
      <c r="M185" s="152"/>
      <c r="N185" s="152"/>
    </row>
    <row r="186" spans="1:14" ht="39.75" customHeight="1">
      <c r="A186" s="245" t="s">
        <v>79</v>
      </c>
      <c r="B186" s="153" t="s">
        <v>275</v>
      </c>
      <c r="C186" s="190" t="s">
        <v>103</v>
      </c>
      <c r="D186" s="42" t="s">
        <v>32</v>
      </c>
      <c r="E186" s="164" t="s">
        <v>56</v>
      </c>
      <c r="F186" s="40">
        <f aca="true" t="shared" si="31" ref="F186:L186">F187+F188+F189</f>
        <v>18998</v>
      </c>
      <c r="G186" s="40">
        <f t="shared" si="31"/>
        <v>78756</v>
      </c>
      <c r="H186" s="106">
        <f t="shared" si="31"/>
        <v>19689</v>
      </c>
      <c r="I186" s="40">
        <f t="shared" si="31"/>
        <v>19689</v>
      </c>
      <c r="J186" s="40">
        <f t="shared" si="31"/>
        <v>19689</v>
      </c>
      <c r="K186" s="40">
        <f t="shared" si="31"/>
        <v>19689</v>
      </c>
      <c r="L186" s="40">
        <f t="shared" si="31"/>
        <v>0</v>
      </c>
      <c r="M186" s="152" t="s">
        <v>24</v>
      </c>
      <c r="N186" s="164" t="s">
        <v>240</v>
      </c>
    </row>
    <row r="187" spans="1:14" ht="72.75" customHeight="1">
      <c r="A187" s="245"/>
      <c r="B187" s="153"/>
      <c r="C187" s="190"/>
      <c r="D187" s="34" t="s">
        <v>92</v>
      </c>
      <c r="E187" s="165"/>
      <c r="F187" s="43">
        <v>18998</v>
      </c>
      <c r="G187" s="43">
        <f>H187+I187+J187+K187+L187</f>
        <v>78756</v>
      </c>
      <c r="H187" s="107">
        <v>19689</v>
      </c>
      <c r="I187" s="43">
        <v>19689</v>
      </c>
      <c r="J187" s="43">
        <v>19689</v>
      </c>
      <c r="K187" s="43">
        <v>19689</v>
      </c>
      <c r="L187" s="43"/>
      <c r="M187" s="152"/>
      <c r="N187" s="165"/>
    </row>
    <row r="188" spans="1:14" ht="45" customHeight="1">
      <c r="A188" s="245"/>
      <c r="B188" s="153"/>
      <c r="C188" s="190"/>
      <c r="D188" s="34" t="s">
        <v>83</v>
      </c>
      <c r="E188" s="165"/>
      <c r="F188" s="43"/>
      <c r="G188" s="43"/>
      <c r="H188" s="107"/>
      <c r="I188" s="43"/>
      <c r="J188" s="43"/>
      <c r="K188" s="43"/>
      <c r="L188" s="43"/>
      <c r="M188" s="152"/>
      <c r="N188" s="165"/>
    </row>
    <row r="189" spans="1:14" ht="102.75" customHeight="1">
      <c r="A189" s="245"/>
      <c r="B189" s="153"/>
      <c r="C189" s="190"/>
      <c r="D189" s="17" t="s">
        <v>27</v>
      </c>
      <c r="E189" s="166"/>
      <c r="F189" s="43"/>
      <c r="G189" s="43"/>
      <c r="H189" s="107"/>
      <c r="I189" s="43"/>
      <c r="J189" s="43"/>
      <c r="K189" s="43"/>
      <c r="L189" s="43"/>
      <c r="M189" s="152"/>
      <c r="N189" s="166"/>
    </row>
    <row r="190" spans="1:14" ht="32.25" customHeight="1">
      <c r="A190" s="246" t="s">
        <v>121</v>
      </c>
      <c r="B190" s="156" t="s">
        <v>257</v>
      </c>
      <c r="C190" s="190" t="s">
        <v>105</v>
      </c>
      <c r="D190" s="44" t="s">
        <v>22</v>
      </c>
      <c r="E190" s="152" t="s">
        <v>56</v>
      </c>
      <c r="F190" s="43">
        <f>F191+F192+F193+F194</f>
        <v>5235.5</v>
      </c>
      <c r="G190" s="43">
        <f aca="true" t="shared" si="32" ref="G190:L190">G191+G192+G193+G194</f>
        <v>88939</v>
      </c>
      <c r="H190" s="107">
        <f>H191+H192+H193+H194</f>
        <v>21135</v>
      </c>
      <c r="I190" s="43">
        <f t="shared" si="32"/>
        <v>17071.26</v>
      </c>
      <c r="J190" s="43">
        <f t="shared" si="32"/>
        <v>16875</v>
      </c>
      <c r="K190" s="43">
        <f t="shared" si="32"/>
        <v>17012</v>
      </c>
      <c r="L190" s="43">
        <f t="shared" si="32"/>
        <v>17012</v>
      </c>
      <c r="M190" s="152" t="s">
        <v>24</v>
      </c>
      <c r="N190" s="235" t="s">
        <v>106</v>
      </c>
    </row>
    <row r="191" spans="1:14" ht="78" customHeight="1">
      <c r="A191" s="246"/>
      <c r="B191" s="157"/>
      <c r="C191" s="190"/>
      <c r="D191" s="34" t="s">
        <v>92</v>
      </c>
      <c r="E191" s="152"/>
      <c r="F191" s="37">
        <f>F196+F200+F208+F216+F225+F204+F229+F234</f>
        <v>3818</v>
      </c>
      <c r="G191" s="37">
        <f>H191+I191+J191+K191+L191</f>
        <v>3416.4</v>
      </c>
      <c r="H191" s="106">
        <f>H196+H200+H208+H216+H225+H229+H234+H239+H244</f>
        <v>3030.4</v>
      </c>
      <c r="I191" s="37">
        <f>I196+I200+I208+I216+I225+I204+I229+I234</f>
        <v>193</v>
      </c>
      <c r="J191" s="37">
        <f>J196+J200+J208+J216+J225+J204+J229+J234</f>
        <v>193</v>
      </c>
      <c r="K191" s="37">
        <f>K196+K200+K208+K216+K225+K204+K229+K234</f>
        <v>0</v>
      </c>
      <c r="L191" s="37">
        <f>L196+L200+L208+L216+L225+L204+L229+L234</f>
        <v>0</v>
      </c>
      <c r="M191" s="152"/>
      <c r="N191" s="235"/>
    </row>
    <row r="192" spans="1:14" ht="74.25" customHeight="1">
      <c r="A192" s="246"/>
      <c r="B192" s="157"/>
      <c r="C192" s="190"/>
      <c r="D192" s="34" t="s">
        <v>93</v>
      </c>
      <c r="E192" s="152"/>
      <c r="F192" s="40">
        <f>F217+F230+F235+F240+F245</f>
        <v>0</v>
      </c>
      <c r="G192" s="40">
        <f aca="true" t="shared" si="33" ref="G192:L192">G217+G230+G235+G240+G245</f>
        <v>3120.4</v>
      </c>
      <c r="H192" s="143">
        <f t="shared" si="33"/>
        <v>3120.4</v>
      </c>
      <c r="I192" s="40">
        <f t="shared" si="33"/>
        <v>0</v>
      </c>
      <c r="J192" s="40">
        <f t="shared" si="33"/>
        <v>0</v>
      </c>
      <c r="K192" s="40">
        <f t="shared" si="33"/>
        <v>0</v>
      </c>
      <c r="L192" s="40">
        <f t="shared" si="33"/>
        <v>0</v>
      </c>
      <c r="M192" s="152"/>
      <c r="N192" s="235"/>
    </row>
    <row r="193" spans="1:14" ht="51" customHeight="1">
      <c r="A193" s="246"/>
      <c r="B193" s="157"/>
      <c r="C193" s="190"/>
      <c r="D193" s="34" t="s">
        <v>83</v>
      </c>
      <c r="E193" s="152"/>
      <c r="F193" s="37">
        <f>F197+F201+F209+F218+F226+F231</f>
        <v>1417.5</v>
      </c>
      <c r="G193" s="37">
        <f>G197+G201+G209+G218+G226+G231</f>
        <v>82402.2</v>
      </c>
      <c r="H193" s="106">
        <f>H197+H201+H209+H218+H226+H231+H236+H241+H246</f>
        <v>14984.2</v>
      </c>
      <c r="I193" s="37">
        <f>I197+I201+I209+I218+I226+I230</f>
        <v>16878.26</v>
      </c>
      <c r="J193" s="37">
        <f>J197+J201+J209+J218+J226+J230</f>
        <v>16682</v>
      </c>
      <c r="K193" s="37">
        <f>K197+K201+K209+K218+K226+K230</f>
        <v>17012</v>
      </c>
      <c r="L193" s="37">
        <f>L197+L201+L209+L218+L226+L230</f>
        <v>17012</v>
      </c>
      <c r="M193" s="152"/>
      <c r="N193" s="235"/>
    </row>
    <row r="194" spans="1:14" ht="167.25" customHeight="1">
      <c r="A194" s="246"/>
      <c r="B194" s="158"/>
      <c r="C194" s="190"/>
      <c r="D194" s="17" t="s">
        <v>27</v>
      </c>
      <c r="E194" s="152"/>
      <c r="F194" s="41"/>
      <c r="G194" s="41"/>
      <c r="H194" s="105"/>
      <c r="I194" s="41"/>
      <c r="J194" s="41"/>
      <c r="K194" s="41"/>
      <c r="L194" s="41"/>
      <c r="M194" s="152"/>
      <c r="N194" s="235"/>
    </row>
    <row r="195" spans="1:14" ht="54.75" customHeight="1">
      <c r="A195" s="244" t="s">
        <v>124</v>
      </c>
      <c r="B195" s="153" t="s">
        <v>315</v>
      </c>
      <c r="C195" s="190" t="s">
        <v>107</v>
      </c>
      <c r="D195" s="44" t="s">
        <v>22</v>
      </c>
      <c r="E195" s="152" t="s">
        <v>56</v>
      </c>
      <c r="F195" s="46">
        <f>F196+F197+F198</f>
        <v>3806.3</v>
      </c>
      <c r="G195" s="46">
        <f>H195+I195+J195+K195+L195</f>
        <v>80370.2</v>
      </c>
      <c r="H195" s="108">
        <f>H196+H197+H198</f>
        <v>14132.2</v>
      </c>
      <c r="I195" s="45">
        <f>I196+I197+I198</f>
        <v>16307</v>
      </c>
      <c r="J195" s="45">
        <f>J196+J197+J198</f>
        <v>16307</v>
      </c>
      <c r="K195" s="45">
        <f>K196+K197+K198</f>
        <v>16812</v>
      </c>
      <c r="L195" s="45">
        <f>L196+L197+L198</f>
        <v>16812</v>
      </c>
      <c r="M195" s="152" t="s">
        <v>24</v>
      </c>
      <c r="N195" s="235" t="s">
        <v>109</v>
      </c>
    </row>
    <row r="196" spans="1:14" ht="73.5" customHeight="1">
      <c r="A196" s="244"/>
      <c r="B196" s="154"/>
      <c r="C196" s="190"/>
      <c r="D196" s="34" t="s">
        <v>92</v>
      </c>
      <c r="E196" s="152"/>
      <c r="F196" s="34">
        <v>3625</v>
      </c>
      <c r="G196" s="46">
        <f>H196+I196+J196+K196+L196</f>
        <v>0</v>
      </c>
      <c r="H196" s="108">
        <v>0</v>
      </c>
      <c r="I196" s="46">
        <v>0</v>
      </c>
      <c r="J196" s="46">
        <v>0</v>
      </c>
      <c r="K196" s="46">
        <v>0</v>
      </c>
      <c r="L196" s="46">
        <v>0</v>
      </c>
      <c r="M196" s="152"/>
      <c r="N196" s="235"/>
    </row>
    <row r="197" spans="1:14" ht="45" customHeight="1">
      <c r="A197" s="244"/>
      <c r="B197" s="154"/>
      <c r="C197" s="190"/>
      <c r="D197" s="34" t="s">
        <v>83</v>
      </c>
      <c r="E197" s="152"/>
      <c r="F197" s="34">
        <v>181.3</v>
      </c>
      <c r="G197" s="46">
        <f>H197+I197+J197+K197+L197</f>
        <v>80370.2</v>
      </c>
      <c r="H197" s="108">
        <v>14132.2</v>
      </c>
      <c r="I197" s="46">
        <v>16307</v>
      </c>
      <c r="J197" s="46">
        <v>16307</v>
      </c>
      <c r="K197" s="46">
        <v>16812</v>
      </c>
      <c r="L197" s="46">
        <v>16812</v>
      </c>
      <c r="M197" s="152"/>
      <c r="N197" s="235"/>
    </row>
    <row r="198" spans="1:14" ht="93.75" customHeight="1">
      <c r="A198" s="244"/>
      <c r="B198" s="155"/>
      <c r="C198" s="190"/>
      <c r="D198" s="17" t="s">
        <v>27</v>
      </c>
      <c r="E198" s="152"/>
      <c r="F198" s="34"/>
      <c r="G198" s="46">
        <f>H198+I198+J198+K198+L198</f>
        <v>0</v>
      </c>
      <c r="H198" s="108">
        <v>0</v>
      </c>
      <c r="I198" s="46">
        <v>0</v>
      </c>
      <c r="J198" s="46">
        <v>0</v>
      </c>
      <c r="K198" s="46">
        <v>0</v>
      </c>
      <c r="L198" s="46">
        <v>0</v>
      </c>
      <c r="M198" s="152"/>
      <c r="N198" s="235"/>
    </row>
    <row r="199" spans="1:14" ht="33" customHeight="1">
      <c r="A199" s="191" t="s">
        <v>128</v>
      </c>
      <c r="B199" s="190" t="s">
        <v>110</v>
      </c>
      <c r="C199" s="190" t="s">
        <v>108</v>
      </c>
      <c r="D199" s="17" t="s">
        <v>32</v>
      </c>
      <c r="E199" s="152" t="s">
        <v>56</v>
      </c>
      <c r="F199" s="34">
        <f aca="true" t="shared" si="34" ref="F199:L199">F200+F201+F202</f>
        <v>200</v>
      </c>
      <c r="G199" s="34">
        <f t="shared" si="34"/>
        <v>400</v>
      </c>
      <c r="H199" s="109">
        <f t="shared" si="34"/>
        <v>0</v>
      </c>
      <c r="I199" s="48">
        <f t="shared" si="34"/>
        <v>100</v>
      </c>
      <c r="J199" s="48">
        <f t="shared" si="34"/>
        <v>100</v>
      </c>
      <c r="K199" s="48">
        <f t="shared" si="34"/>
        <v>100</v>
      </c>
      <c r="L199" s="48">
        <f t="shared" si="34"/>
        <v>100</v>
      </c>
      <c r="M199" s="152" t="s">
        <v>24</v>
      </c>
      <c r="N199" s="190" t="s">
        <v>111</v>
      </c>
    </row>
    <row r="200" spans="1:14" ht="86.25" customHeight="1">
      <c r="A200" s="191"/>
      <c r="B200" s="190"/>
      <c r="C200" s="190"/>
      <c r="D200" s="34" t="s">
        <v>92</v>
      </c>
      <c r="E200" s="152"/>
      <c r="F200" s="34"/>
      <c r="G200" s="34"/>
      <c r="H200" s="109"/>
      <c r="I200" s="47"/>
      <c r="J200" s="47"/>
      <c r="K200" s="47"/>
      <c r="L200" s="47"/>
      <c r="M200" s="152"/>
      <c r="N200" s="190"/>
    </row>
    <row r="201" spans="1:14" ht="87" customHeight="1">
      <c r="A201" s="191"/>
      <c r="B201" s="190"/>
      <c r="C201" s="190"/>
      <c r="D201" s="34" t="s">
        <v>83</v>
      </c>
      <c r="E201" s="152"/>
      <c r="F201" s="34">
        <f aca="true" t="shared" si="35" ref="F201:L201">F205</f>
        <v>200</v>
      </c>
      <c r="G201" s="34">
        <f t="shared" si="35"/>
        <v>400</v>
      </c>
      <c r="H201" s="109">
        <f t="shared" si="35"/>
        <v>0</v>
      </c>
      <c r="I201" s="34">
        <f t="shared" si="35"/>
        <v>100</v>
      </c>
      <c r="J201" s="34">
        <f t="shared" si="35"/>
        <v>100</v>
      </c>
      <c r="K201" s="34">
        <f t="shared" si="35"/>
        <v>100</v>
      </c>
      <c r="L201" s="34">
        <f t="shared" si="35"/>
        <v>100</v>
      </c>
      <c r="M201" s="152"/>
      <c r="N201" s="190"/>
    </row>
    <row r="202" spans="1:14" ht="54" customHeight="1">
      <c r="A202" s="191"/>
      <c r="B202" s="190"/>
      <c r="C202" s="190"/>
      <c r="D202" s="17" t="s">
        <v>27</v>
      </c>
      <c r="E202" s="152"/>
      <c r="F202" s="34"/>
      <c r="G202" s="34"/>
      <c r="H202" s="109"/>
      <c r="I202" s="47"/>
      <c r="J202" s="47"/>
      <c r="K202" s="47"/>
      <c r="L202" s="47"/>
      <c r="M202" s="152"/>
      <c r="N202" s="190"/>
    </row>
    <row r="203" spans="1:14" ht="54.75" customHeight="1">
      <c r="A203" s="243" t="s">
        <v>258</v>
      </c>
      <c r="B203" s="190" t="s">
        <v>112</v>
      </c>
      <c r="C203" s="190" t="s">
        <v>108</v>
      </c>
      <c r="D203" s="34" t="s">
        <v>32</v>
      </c>
      <c r="E203" s="152" t="s">
        <v>56</v>
      </c>
      <c r="F203" s="34">
        <f aca="true" t="shared" si="36" ref="F203:L203">F204+F205+F206</f>
        <v>200</v>
      </c>
      <c r="G203" s="34">
        <f t="shared" si="36"/>
        <v>400</v>
      </c>
      <c r="H203" s="109">
        <f t="shared" si="36"/>
        <v>0</v>
      </c>
      <c r="I203" s="34">
        <f t="shared" si="36"/>
        <v>100</v>
      </c>
      <c r="J203" s="34">
        <f t="shared" si="36"/>
        <v>100</v>
      </c>
      <c r="K203" s="34">
        <f t="shared" si="36"/>
        <v>100</v>
      </c>
      <c r="L203" s="34">
        <f t="shared" si="36"/>
        <v>100</v>
      </c>
      <c r="M203" s="152" t="s">
        <v>24</v>
      </c>
      <c r="N203" s="190" t="s">
        <v>111</v>
      </c>
    </row>
    <row r="204" spans="1:14" ht="67.5" customHeight="1">
      <c r="A204" s="243"/>
      <c r="B204" s="190"/>
      <c r="C204" s="190"/>
      <c r="D204" s="34" t="s">
        <v>92</v>
      </c>
      <c r="E204" s="152"/>
      <c r="F204" s="34"/>
      <c r="G204" s="34"/>
      <c r="H204" s="109"/>
      <c r="I204" s="47"/>
      <c r="J204" s="47"/>
      <c r="K204" s="47"/>
      <c r="L204" s="47"/>
      <c r="M204" s="152"/>
      <c r="N204" s="190"/>
    </row>
    <row r="205" spans="1:14" ht="60" customHeight="1">
      <c r="A205" s="243"/>
      <c r="B205" s="190"/>
      <c r="C205" s="190"/>
      <c r="D205" s="34" t="s">
        <v>83</v>
      </c>
      <c r="E205" s="152"/>
      <c r="F205" s="34">
        <v>200</v>
      </c>
      <c r="G205" s="34">
        <f>H205+I205+J205+K205+L205</f>
        <v>400</v>
      </c>
      <c r="H205" s="109">
        <f>100-100</f>
        <v>0</v>
      </c>
      <c r="I205" s="34">
        <v>100</v>
      </c>
      <c r="J205" s="34">
        <v>100</v>
      </c>
      <c r="K205" s="34">
        <v>100</v>
      </c>
      <c r="L205" s="34">
        <v>100</v>
      </c>
      <c r="M205" s="152"/>
      <c r="N205" s="190"/>
    </row>
    <row r="206" spans="1:14" ht="49.5" customHeight="1">
      <c r="A206" s="243"/>
      <c r="B206" s="190"/>
      <c r="C206" s="190"/>
      <c r="D206" s="17" t="s">
        <v>27</v>
      </c>
      <c r="E206" s="152"/>
      <c r="F206" s="34"/>
      <c r="G206" s="34"/>
      <c r="H206" s="109"/>
      <c r="I206" s="47"/>
      <c r="J206" s="47"/>
      <c r="K206" s="47"/>
      <c r="L206" s="47"/>
      <c r="M206" s="152"/>
      <c r="N206" s="190"/>
    </row>
    <row r="207" spans="1:14" ht="39.75" customHeight="1">
      <c r="A207" s="243" t="s">
        <v>131</v>
      </c>
      <c r="B207" s="190" t="s">
        <v>113</v>
      </c>
      <c r="C207" s="190" t="s">
        <v>114</v>
      </c>
      <c r="D207" s="17" t="s">
        <v>32</v>
      </c>
      <c r="E207" s="152" t="s">
        <v>56</v>
      </c>
      <c r="F207" s="46">
        <f aca="true" t="shared" si="37" ref="F207:L207">F208+F209+F210</f>
        <v>0</v>
      </c>
      <c r="G207" s="46">
        <f t="shared" si="37"/>
        <v>500</v>
      </c>
      <c r="H207" s="108">
        <f t="shared" si="37"/>
        <v>100</v>
      </c>
      <c r="I207" s="49">
        <f t="shared" si="37"/>
        <v>100</v>
      </c>
      <c r="J207" s="49">
        <f t="shared" si="37"/>
        <v>100</v>
      </c>
      <c r="K207" s="49">
        <f t="shared" si="37"/>
        <v>100</v>
      </c>
      <c r="L207" s="49">
        <f t="shared" si="37"/>
        <v>100</v>
      </c>
      <c r="M207" s="152" t="s">
        <v>24</v>
      </c>
      <c r="N207" s="190" t="s">
        <v>115</v>
      </c>
    </row>
    <row r="208" spans="1:14" ht="49.5" customHeight="1">
      <c r="A208" s="243"/>
      <c r="B208" s="190"/>
      <c r="C208" s="190"/>
      <c r="D208" s="34" t="s">
        <v>92</v>
      </c>
      <c r="E208" s="152"/>
      <c r="F208" s="34"/>
      <c r="G208" s="34"/>
      <c r="H208" s="109"/>
      <c r="I208" s="47"/>
      <c r="J208" s="47"/>
      <c r="K208" s="47"/>
      <c r="L208" s="47"/>
      <c r="M208" s="152"/>
      <c r="N208" s="190"/>
    </row>
    <row r="209" spans="1:14" ht="49.5" customHeight="1">
      <c r="A209" s="243"/>
      <c r="B209" s="190"/>
      <c r="C209" s="190"/>
      <c r="D209" s="34" t="s">
        <v>83</v>
      </c>
      <c r="E209" s="152"/>
      <c r="F209" s="46">
        <f aca="true" t="shared" si="38" ref="F209:L209">F213</f>
        <v>0</v>
      </c>
      <c r="G209" s="46">
        <f t="shared" si="38"/>
        <v>500</v>
      </c>
      <c r="H209" s="108">
        <f t="shared" si="38"/>
        <v>100</v>
      </c>
      <c r="I209" s="49">
        <f t="shared" si="38"/>
        <v>100</v>
      </c>
      <c r="J209" s="49">
        <f t="shared" si="38"/>
        <v>100</v>
      </c>
      <c r="K209" s="49">
        <f t="shared" si="38"/>
        <v>100</v>
      </c>
      <c r="L209" s="49">
        <f t="shared" si="38"/>
        <v>100</v>
      </c>
      <c r="M209" s="152"/>
      <c r="N209" s="190"/>
    </row>
    <row r="210" spans="1:14" ht="56.25" customHeight="1">
      <c r="A210" s="243"/>
      <c r="B210" s="190"/>
      <c r="C210" s="190"/>
      <c r="D210" s="17" t="s">
        <v>27</v>
      </c>
      <c r="E210" s="152"/>
      <c r="F210" s="34"/>
      <c r="G210" s="34"/>
      <c r="H210" s="109"/>
      <c r="I210" s="47"/>
      <c r="J210" s="47"/>
      <c r="K210" s="47"/>
      <c r="L210" s="47"/>
      <c r="M210" s="152"/>
      <c r="N210" s="190"/>
    </row>
    <row r="211" spans="1:14" ht="41.25" customHeight="1">
      <c r="A211" s="242" t="s">
        <v>259</v>
      </c>
      <c r="B211" s="190" t="s">
        <v>116</v>
      </c>
      <c r="C211" s="152" t="s">
        <v>55</v>
      </c>
      <c r="D211" s="34" t="s">
        <v>22</v>
      </c>
      <c r="E211" s="152" t="s">
        <v>23</v>
      </c>
      <c r="F211" s="43">
        <f aca="true" t="shared" si="39" ref="F211:L211">F212+F213+F214</f>
        <v>0</v>
      </c>
      <c r="G211" s="43">
        <f t="shared" si="39"/>
        <v>500</v>
      </c>
      <c r="H211" s="107">
        <f t="shared" si="39"/>
        <v>100</v>
      </c>
      <c r="I211" s="43">
        <f t="shared" si="39"/>
        <v>100</v>
      </c>
      <c r="J211" s="43">
        <f t="shared" si="39"/>
        <v>100</v>
      </c>
      <c r="K211" s="43">
        <f t="shared" si="39"/>
        <v>100</v>
      </c>
      <c r="L211" s="43">
        <f t="shared" si="39"/>
        <v>100</v>
      </c>
      <c r="M211" s="152" t="s">
        <v>24</v>
      </c>
      <c r="N211" s="235" t="s">
        <v>111</v>
      </c>
    </row>
    <row r="212" spans="1:14" ht="73.5" customHeight="1">
      <c r="A212" s="242"/>
      <c r="B212" s="190"/>
      <c r="C212" s="152"/>
      <c r="D212" s="34" t="s">
        <v>92</v>
      </c>
      <c r="E212" s="152"/>
      <c r="F212" s="43">
        <v>0</v>
      </c>
      <c r="G212" s="43">
        <v>0</v>
      </c>
      <c r="H212" s="107">
        <v>0</v>
      </c>
      <c r="I212" s="43">
        <v>0</v>
      </c>
      <c r="J212" s="43">
        <v>0</v>
      </c>
      <c r="K212" s="43">
        <f>K216+K221</f>
        <v>0</v>
      </c>
      <c r="L212" s="43">
        <f>L216+L221</f>
        <v>0</v>
      </c>
      <c r="M212" s="152"/>
      <c r="N212" s="235"/>
    </row>
    <row r="213" spans="1:14" ht="50.25" customHeight="1">
      <c r="A213" s="242"/>
      <c r="B213" s="190"/>
      <c r="C213" s="152"/>
      <c r="D213" s="34" t="s">
        <v>83</v>
      </c>
      <c r="E213" s="152"/>
      <c r="F213" s="43">
        <v>0</v>
      </c>
      <c r="G213" s="43">
        <f>H213+I213+J213+K213+L213</f>
        <v>500</v>
      </c>
      <c r="H213" s="107">
        <v>100</v>
      </c>
      <c r="I213" s="43">
        <v>100</v>
      </c>
      <c r="J213" s="43">
        <v>100</v>
      </c>
      <c r="K213" s="43">
        <v>100</v>
      </c>
      <c r="L213" s="43">
        <v>100</v>
      </c>
      <c r="M213" s="152"/>
      <c r="N213" s="235"/>
    </row>
    <row r="214" spans="1:14" ht="52.5" customHeight="1">
      <c r="A214" s="242"/>
      <c r="B214" s="190"/>
      <c r="C214" s="152"/>
      <c r="D214" s="17" t="s">
        <v>27</v>
      </c>
      <c r="E214" s="152"/>
      <c r="F214" s="43">
        <f aca="true" t="shared" si="40" ref="F214:L214">F219+F223</f>
        <v>0</v>
      </c>
      <c r="G214" s="43">
        <f t="shared" si="40"/>
        <v>0</v>
      </c>
      <c r="H214" s="107">
        <f t="shared" si="40"/>
        <v>0</v>
      </c>
      <c r="I214" s="43">
        <f t="shared" si="40"/>
        <v>0</v>
      </c>
      <c r="J214" s="43">
        <f t="shared" si="40"/>
        <v>0</v>
      </c>
      <c r="K214" s="43">
        <f t="shared" si="40"/>
        <v>0</v>
      </c>
      <c r="L214" s="43">
        <f t="shared" si="40"/>
        <v>0</v>
      </c>
      <c r="M214" s="152"/>
      <c r="N214" s="235"/>
    </row>
    <row r="215" spans="1:14" ht="51.75" customHeight="1">
      <c r="A215" s="167" t="s">
        <v>135</v>
      </c>
      <c r="B215" s="153" t="s">
        <v>117</v>
      </c>
      <c r="C215" s="152" t="s">
        <v>107</v>
      </c>
      <c r="D215" s="44" t="s">
        <v>22</v>
      </c>
      <c r="E215" s="152" t="s">
        <v>56</v>
      </c>
      <c r="F215" s="50">
        <f aca="true" t="shared" si="41" ref="F215:L215">F216+F217+F218+F219</f>
        <v>660</v>
      </c>
      <c r="G215" s="50">
        <f>H215+I215+J215+K215+L215</f>
        <v>339.52</v>
      </c>
      <c r="H215" s="144">
        <f t="shared" si="41"/>
        <v>143.26</v>
      </c>
      <c r="I215" s="50">
        <f t="shared" si="41"/>
        <v>196.26</v>
      </c>
      <c r="J215" s="50">
        <f t="shared" si="41"/>
        <v>0</v>
      </c>
      <c r="K215" s="50">
        <f t="shared" si="41"/>
        <v>0</v>
      </c>
      <c r="L215" s="50">
        <f t="shared" si="41"/>
        <v>0</v>
      </c>
      <c r="M215" s="152" t="s">
        <v>24</v>
      </c>
      <c r="N215" s="235" t="s">
        <v>118</v>
      </c>
    </row>
    <row r="216" spans="1:14" ht="76.5" customHeight="1">
      <c r="A216" s="167"/>
      <c r="B216" s="154"/>
      <c r="C216" s="152"/>
      <c r="D216" s="34" t="s">
        <v>92</v>
      </c>
      <c r="E216" s="152"/>
      <c r="F216" s="50"/>
      <c r="G216" s="50"/>
      <c r="H216" s="144"/>
      <c r="I216" s="50"/>
      <c r="J216" s="50"/>
      <c r="K216" s="50"/>
      <c r="L216" s="50"/>
      <c r="M216" s="152"/>
      <c r="N216" s="235"/>
    </row>
    <row r="217" spans="1:14" ht="67.5" customHeight="1">
      <c r="A217" s="167"/>
      <c r="B217" s="154"/>
      <c r="C217" s="152"/>
      <c r="D217" s="34" t="s">
        <v>93</v>
      </c>
      <c r="E217" s="152"/>
      <c r="F217" s="50"/>
      <c r="G217" s="50"/>
      <c r="H217" s="144"/>
      <c r="I217" s="50"/>
      <c r="J217" s="50"/>
      <c r="K217" s="50"/>
      <c r="L217" s="50"/>
      <c r="M217" s="152"/>
      <c r="N217" s="235"/>
    </row>
    <row r="218" spans="1:14" ht="49.5" customHeight="1">
      <c r="A218" s="167"/>
      <c r="B218" s="154"/>
      <c r="C218" s="152"/>
      <c r="D218" s="34" t="s">
        <v>83</v>
      </c>
      <c r="E218" s="152"/>
      <c r="F218" s="50">
        <v>660</v>
      </c>
      <c r="G218" s="50">
        <f>H218+I218+J218+K218+L218</f>
        <v>339.52</v>
      </c>
      <c r="H218" s="144">
        <f>H222</f>
        <v>143.26</v>
      </c>
      <c r="I218" s="50">
        <f>I222</f>
        <v>196.26</v>
      </c>
      <c r="J218" s="50">
        <f>J222</f>
        <v>0</v>
      </c>
      <c r="K218" s="50">
        <f>K222</f>
        <v>0</v>
      </c>
      <c r="L218" s="50">
        <f>L222</f>
        <v>0</v>
      </c>
      <c r="M218" s="152"/>
      <c r="N218" s="235"/>
    </row>
    <row r="219" spans="1:14" ht="104.25" customHeight="1">
      <c r="A219" s="167"/>
      <c r="B219" s="155"/>
      <c r="C219" s="152"/>
      <c r="D219" s="17" t="s">
        <v>27</v>
      </c>
      <c r="E219" s="152"/>
      <c r="F219" s="50"/>
      <c r="G219" s="50"/>
      <c r="H219" s="107"/>
      <c r="I219" s="50"/>
      <c r="J219" s="50"/>
      <c r="K219" s="50"/>
      <c r="L219" s="50"/>
      <c r="M219" s="152"/>
      <c r="N219" s="235"/>
    </row>
    <row r="220" spans="1:14" ht="65.25" customHeight="1">
      <c r="A220" s="167" t="s">
        <v>260</v>
      </c>
      <c r="B220" s="190" t="s">
        <v>119</v>
      </c>
      <c r="C220" s="190" t="s">
        <v>107</v>
      </c>
      <c r="D220" s="44" t="s">
        <v>22</v>
      </c>
      <c r="E220" s="152" t="s">
        <v>56</v>
      </c>
      <c r="F220" s="46">
        <f aca="true" t="shared" si="42" ref="F220:L220">F221+F222+F223</f>
        <v>660</v>
      </c>
      <c r="G220" s="46">
        <f t="shared" si="42"/>
        <v>339.52</v>
      </c>
      <c r="H220" s="131">
        <f t="shared" si="42"/>
        <v>143.26</v>
      </c>
      <c r="I220" s="46">
        <f t="shared" si="42"/>
        <v>196.26</v>
      </c>
      <c r="J220" s="46">
        <f t="shared" si="42"/>
        <v>0</v>
      </c>
      <c r="K220" s="46">
        <f t="shared" si="42"/>
        <v>0</v>
      </c>
      <c r="L220" s="46">
        <f t="shared" si="42"/>
        <v>0</v>
      </c>
      <c r="M220" s="152" t="s">
        <v>24</v>
      </c>
      <c r="N220" s="235" t="s">
        <v>120</v>
      </c>
    </row>
    <row r="221" spans="1:14" ht="75.75" customHeight="1">
      <c r="A221" s="167"/>
      <c r="B221" s="190"/>
      <c r="C221" s="190"/>
      <c r="D221" s="34" t="s">
        <v>92</v>
      </c>
      <c r="E221" s="152"/>
      <c r="F221" s="34"/>
      <c r="G221" s="34">
        <f>H221+I221+J221+K221+L221</f>
        <v>0</v>
      </c>
      <c r="H221" s="109"/>
      <c r="I221" s="34"/>
      <c r="J221" s="34"/>
      <c r="K221" s="34"/>
      <c r="L221" s="34"/>
      <c r="M221" s="152"/>
      <c r="N221" s="235"/>
    </row>
    <row r="222" spans="1:14" ht="54.75" customHeight="1">
      <c r="A222" s="167"/>
      <c r="B222" s="190"/>
      <c r="C222" s="190"/>
      <c r="D222" s="34" t="s">
        <v>83</v>
      </c>
      <c r="E222" s="152"/>
      <c r="F222" s="34">
        <v>660</v>
      </c>
      <c r="G222" s="34">
        <f>H222+I222+J222+K222+L222</f>
        <v>339.52</v>
      </c>
      <c r="H222" s="132">
        <f>660-383-133.74</f>
        <v>143.26</v>
      </c>
      <c r="I222" s="34">
        <f>330-133.74</f>
        <v>196.26</v>
      </c>
      <c r="J222" s="34"/>
      <c r="K222" s="34"/>
      <c r="L222" s="34"/>
      <c r="M222" s="152"/>
      <c r="N222" s="235"/>
    </row>
    <row r="223" spans="1:14" ht="51" customHeight="1">
      <c r="A223" s="167"/>
      <c r="B223" s="190"/>
      <c r="C223" s="190"/>
      <c r="D223" s="17" t="s">
        <v>27</v>
      </c>
      <c r="E223" s="152"/>
      <c r="F223" s="34"/>
      <c r="G223" s="34"/>
      <c r="H223" s="109"/>
      <c r="I223" s="34"/>
      <c r="J223" s="34"/>
      <c r="K223" s="34"/>
      <c r="L223" s="34"/>
      <c r="M223" s="152"/>
      <c r="N223" s="235"/>
    </row>
    <row r="224" spans="1:14" ht="38.25" customHeight="1">
      <c r="A224" s="241" t="s">
        <v>139</v>
      </c>
      <c r="B224" s="153" t="s">
        <v>277</v>
      </c>
      <c r="C224" s="164" t="s">
        <v>107</v>
      </c>
      <c r="D224" s="34" t="s">
        <v>22</v>
      </c>
      <c r="E224" s="235" t="s">
        <v>23</v>
      </c>
      <c r="F224" s="40">
        <f>F225+F226+F227</f>
        <v>368</v>
      </c>
      <c r="G224" s="40">
        <f>G225+G226</f>
        <v>1104</v>
      </c>
      <c r="H224" s="106">
        <f>H225+H226</f>
        <v>368</v>
      </c>
      <c r="I224" s="40">
        <f>I225+I226+I227</f>
        <v>368</v>
      </c>
      <c r="J224" s="40">
        <f>J225+J226+J227</f>
        <v>368</v>
      </c>
      <c r="K224" s="40">
        <f>K225+K226+K227</f>
        <v>0</v>
      </c>
      <c r="L224" s="40">
        <f>L225+L226+L227</f>
        <v>0</v>
      </c>
      <c r="M224" s="164" t="s">
        <v>24</v>
      </c>
      <c r="N224" s="153" t="s">
        <v>278</v>
      </c>
    </row>
    <row r="225" spans="1:14" ht="44.25" customHeight="1">
      <c r="A225" s="241"/>
      <c r="B225" s="153"/>
      <c r="C225" s="164"/>
      <c r="D225" s="34" t="s">
        <v>25</v>
      </c>
      <c r="E225" s="235"/>
      <c r="F225" s="40">
        <v>193</v>
      </c>
      <c r="G225" s="40">
        <f>H225+I225+J225+K225+L225</f>
        <v>579</v>
      </c>
      <c r="H225" s="106">
        <v>193</v>
      </c>
      <c r="I225" s="40">
        <v>193</v>
      </c>
      <c r="J225" s="40">
        <v>193</v>
      </c>
      <c r="K225" s="40"/>
      <c r="L225" s="40"/>
      <c r="M225" s="164"/>
      <c r="N225" s="153"/>
    </row>
    <row r="226" spans="1:14" ht="47.25" customHeight="1">
      <c r="A226" s="241"/>
      <c r="B226" s="153"/>
      <c r="C226" s="164"/>
      <c r="D226" s="34" t="s">
        <v>83</v>
      </c>
      <c r="E226" s="235"/>
      <c r="F226" s="40">
        <v>175</v>
      </c>
      <c r="G226" s="40">
        <f>H226+I226+J226+K226+L226</f>
        <v>525</v>
      </c>
      <c r="H226" s="106">
        <v>175</v>
      </c>
      <c r="I226" s="40">
        <v>175</v>
      </c>
      <c r="J226" s="40">
        <v>175</v>
      </c>
      <c r="K226" s="40"/>
      <c r="L226" s="40"/>
      <c r="M226" s="164"/>
      <c r="N226" s="153"/>
    </row>
    <row r="227" spans="1:14" ht="196.5" customHeight="1">
      <c r="A227" s="241"/>
      <c r="B227" s="153"/>
      <c r="C227" s="164"/>
      <c r="D227" s="42" t="s">
        <v>27</v>
      </c>
      <c r="E227" s="235"/>
      <c r="F227" s="51"/>
      <c r="G227" s="51"/>
      <c r="H227" s="238" t="s">
        <v>279</v>
      </c>
      <c r="I227" s="239"/>
      <c r="J227" s="239"/>
      <c r="K227" s="240"/>
      <c r="L227" s="51"/>
      <c r="M227" s="164"/>
      <c r="N227" s="153"/>
    </row>
    <row r="228" spans="1:14" ht="51.75" customHeight="1">
      <c r="A228" s="167" t="s">
        <v>324</v>
      </c>
      <c r="B228" s="153" t="s">
        <v>323</v>
      </c>
      <c r="C228" s="152" t="s">
        <v>107</v>
      </c>
      <c r="D228" s="44" t="s">
        <v>22</v>
      </c>
      <c r="E228" s="152" t="s">
        <v>56</v>
      </c>
      <c r="F228" s="46">
        <f aca="true" t="shared" si="43" ref="F228:L228">F229+F230+F231</f>
        <v>201.2</v>
      </c>
      <c r="G228" s="93">
        <f t="shared" si="43"/>
        <v>267.48</v>
      </c>
      <c r="H228" s="131">
        <f t="shared" si="43"/>
        <v>133.74</v>
      </c>
      <c r="I228" s="46">
        <f>I229+I230+I231</f>
        <v>133.74</v>
      </c>
      <c r="J228" s="46">
        <f t="shared" si="43"/>
        <v>0</v>
      </c>
      <c r="K228" s="46">
        <f t="shared" si="43"/>
        <v>0</v>
      </c>
      <c r="L228" s="46">
        <f t="shared" si="43"/>
        <v>0</v>
      </c>
      <c r="M228" s="152" t="s">
        <v>24</v>
      </c>
      <c r="N228" s="235" t="s">
        <v>325</v>
      </c>
    </row>
    <row r="229" spans="1:14" ht="76.5" customHeight="1">
      <c r="A229" s="167"/>
      <c r="B229" s="154"/>
      <c r="C229" s="152"/>
      <c r="D229" s="34" t="s">
        <v>92</v>
      </c>
      <c r="E229" s="152"/>
      <c r="F229" s="34"/>
      <c r="G229" s="34">
        <f>H229+I229+J229+K229+L229</f>
        <v>0</v>
      </c>
      <c r="H229" s="109"/>
      <c r="I229" s="34"/>
      <c r="J229" s="34"/>
      <c r="K229" s="34"/>
      <c r="L229" s="34"/>
      <c r="M229" s="152"/>
      <c r="N229" s="235"/>
    </row>
    <row r="230" spans="1:14" ht="67.5" customHeight="1">
      <c r="A230" s="167"/>
      <c r="B230" s="154"/>
      <c r="C230" s="152"/>
      <c r="D230" s="34" t="s">
        <v>93</v>
      </c>
      <c r="E230" s="152"/>
      <c r="F230" s="34"/>
      <c r="G230" s="34">
        <f>H230+I230+J230+K230+L230</f>
        <v>0</v>
      </c>
      <c r="H230" s="109"/>
      <c r="I230" s="34"/>
      <c r="J230" s="34">
        <v>0</v>
      </c>
      <c r="K230" s="34">
        <v>0</v>
      </c>
      <c r="L230" s="34">
        <v>0</v>
      </c>
      <c r="M230" s="152"/>
      <c r="N230" s="235"/>
    </row>
    <row r="231" spans="1:14" ht="49.5" customHeight="1">
      <c r="A231" s="167"/>
      <c r="B231" s="154"/>
      <c r="C231" s="152"/>
      <c r="D231" s="34" t="s">
        <v>83</v>
      </c>
      <c r="E231" s="152"/>
      <c r="F231" s="34">
        <v>201.2</v>
      </c>
      <c r="G231" s="34">
        <f>H231+I231+J231+K231+L231</f>
        <v>267.48</v>
      </c>
      <c r="H231" s="109">
        <v>133.74</v>
      </c>
      <c r="I231" s="34">
        <v>133.74</v>
      </c>
      <c r="J231" s="34">
        <v>0</v>
      </c>
      <c r="K231" s="34">
        <v>0</v>
      </c>
      <c r="L231" s="34">
        <v>0</v>
      </c>
      <c r="M231" s="152"/>
      <c r="N231" s="235"/>
    </row>
    <row r="232" spans="1:14" ht="104.25" customHeight="1">
      <c r="A232" s="167"/>
      <c r="B232" s="155"/>
      <c r="C232" s="152"/>
      <c r="D232" s="17" t="s">
        <v>27</v>
      </c>
      <c r="E232" s="152"/>
      <c r="F232" s="50"/>
      <c r="G232" s="50"/>
      <c r="H232" s="107"/>
      <c r="I232" s="50"/>
      <c r="J232" s="50"/>
      <c r="K232" s="50"/>
      <c r="L232" s="50"/>
      <c r="M232" s="152"/>
      <c r="N232" s="235"/>
    </row>
    <row r="233" spans="1:14" ht="51.75" customHeight="1">
      <c r="A233" s="167" t="s">
        <v>327</v>
      </c>
      <c r="B233" s="153" t="s">
        <v>330</v>
      </c>
      <c r="C233" s="152" t="s">
        <v>328</v>
      </c>
      <c r="D233" s="44" t="s">
        <v>22</v>
      </c>
      <c r="E233" s="152" t="s">
        <v>56</v>
      </c>
      <c r="F233" s="46">
        <f aca="true" t="shared" si="44" ref="F233:L233">F234+F235+F236</f>
        <v>0</v>
      </c>
      <c r="G233" s="93">
        <f t="shared" si="44"/>
        <v>1500</v>
      </c>
      <c r="H233" s="131">
        <f t="shared" si="44"/>
        <v>1500</v>
      </c>
      <c r="I233" s="46">
        <f t="shared" si="44"/>
        <v>0</v>
      </c>
      <c r="J233" s="46">
        <f t="shared" si="44"/>
        <v>0</v>
      </c>
      <c r="K233" s="46">
        <f t="shared" si="44"/>
        <v>0</v>
      </c>
      <c r="L233" s="46">
        <f t="shared" si="44"/>
        <v>0</v>
      </c>
      <c r="M233" s="152" t="s">
        <v>24</v>
      </c>
      <c r="N233" s="235" t="s">
        <v>329</v>
      </c>
    </row>
    <row r="234" spans="1:14" ht="76.5" customHeight="1">
      <c r="A234" s="167"/>
      <c r="B234" s="154"/>
      <c r="C234" s="152"/>
      <c r="D234" s="34" t="s">
        <v>92</v>
      </c>
      <c r="E234" s="152"/>
      <c r="F234" s="34"/>
      <c r="G234" s="140">
        <f>H234+I234+J234+K234+L234</f>
        <v>1500</v>
      </c>
      <c r="H234" s="132">
        <v>1500</v>
      </c>
      <c r="I234" s="140">
        <v>0</v>
      </c>
      <c r="J234" s="140">
        <v>0</v>
      </c>
      <c r="K234" s="140">
        <v>0</v>
      </c>
      <c r="L234" s="140">
        <v>0</v>
      </c>
      <c r="M234" s="152"/>
      <c r="N234" s="235"/>
    </row>
    <row r="235" spans="1:14" ht="67.5" customHeight="1">
      <c r="A235" s="167"/>
      <c r="B235" s="154"/>
      <c r="C235" s="152"/>
      <c r="D235" s="34" t="s">
        <v>93</v>
      </c>
      <c r="E235" s="152"/>
      <c r="F235" s="34">
        <v>0</v>
      </c>
      <c r="G235" s="34">
        <v>0</v>
      </c>
      <c r="H235" s="109">
        <v>0</v>
      </c>
      <c r="I235" s="34">
        <v>0</v>
      </c>
      <c r="J235" s="34">
        <v>0</v>
      </c>
      <c r="K235" s="34">
        <v>0</v>
      </c>
      <c r="L235" s="34">
        <v>0</v>
      </c>
      <c r="M235" s="152"/>
      <c r="N235" s="235"/>
    </row>
    <row r="236" spans="1:14" ht="49.5" customHeight="1">
      <c r="A236" s="167"/>
      <c r="B236" s="154"/>
      <c r="C236" s="152"/>
      <c r="D236" s="34" t="s">
        <v>83</v>
      </c>
      <c r="E236" s="152"/>
      <c r="F236" s="34"/>
      <c r="G236" s="34"/>
      <c r="H236" s="109"/>
      <c r="I236" s="34"/>
      <c r="J236" s="34"/>
      <c r="K236" s="34"/>
      <c r="L236" s="34"/>
      <c r="M236" s="152"/>
      <c r="N236" s="235"/>
    </row>
    <row r="237" spans="1:14" ht="104.25" customHeight="1">
      <c r="A237" s="167"/>
      <c r="B237" s="155"/>
      <c r="C237" s="152"/>
      <c r="D237" s="17" t="s">
        <v>27</v>
      </c>
      <c r="E237" s="152"/>
      <c r="F237" s="50"/>
      <c r="G237" s="50"/>
      <c r="H237" s="107"/>
      <c r="I237" s="50"/>
      <c r="J237" s="50"/>
      <c r="K237" s="50"/>
      <c r="L237" s="50"/>
      <c r="M237" s="152"/>
      <c r="N237" s="235"/>
    </row>
    <row r="238" spans="1:14" ht="51.75" customHeight="1">
      <c r="A238" s="167" t="s">
        <v>343</v>
      </c>
      <c r="B238" s="153" t="s">
        <v>344</v>
      </c>
      <c r="C238" s="152" t="s">
        <v>328</v>
      </c>
      <c r="D238" s="44" t="s">
        <v>22</v>
      </c>
      <c r="E238" s="152" t="s">
        <v>56</v>
      </c>
      <c r="F238" s="46">
        <f aca="true" t="shared" si="45" ref="F238:L238">F239+F240+F241</f>
        <v>0</v>
      </c>
      <c r="G238" s="93">
        <f t="shared" si="45"/>
        <v>4457.8</v>
      </c>
      <c r="H238" s="131">
        <f t="shared" si="45"/>
        <v>4457.8</v>
      </c>
      <c r="I238" s="46">
        <f t="shared" si="45"/>
        <v>0</v>
      </c>
      <c r="J238" s="46">
        <f t="shared" si="45"/>
        <v>0</v>
      </c>
      <c r="K238" s="46">
        <f t="shared" si="45"/>
        <v>0</v>
      </c>
      <c r="L238" s="46">
        <f t="shared" si="45"/>
        <v>0</v>
      </c>
      <c r="M238" s="152" t="s">
        <v>24</v>
      </c>
      <c r="N238" s="235" t="s">
        <v>325</v>
      </c>
    </row>
    <row r="239" spans="1:14" ht="76.5" customHeight="1">
      <c r="A239" s="167"/>
      <c r="B239" s="154"/>
      <c r="C239" s="152"/>
      <c r="D239" s="34" t="s">
        <v>92</v>
      </c>
      <c r="E239" s="152"/>
      <c r="F239" s="34"/>
      <c r="G239" s="140">
        <f>H239+I239+J239+K239+L239</f>
        <v>1337.4</v>
      </c>
      <c r="H239" s="132">
        <v>1337.4</v>
      </c>
      <c r="I239" s="140">
        <v>0</v>
      </c>
      <c r="J239" s="140">
        <v>0</v>
      </c>
      <c r="K239" s="140">
        <v>0</v>
      </c>
      <c r="L239" s="140">
        <v>0</v>
      </c>
      <c r="M239" s="152"/>
      <c r="N239" s="235"/>
    </row>
    <row r="240" spans="1:14" ht="67.5" customHeight="1">
      <c r="A240" s="167"/>
      <c r="B240" s="154"/>
      <c r="C240" s="152"/>
      <c r="D240" s="34" t="s">
        <v>93</v>
      </c>
      <c r="E240" s="152"/>
      <c r="F240" s="34">
        <v>0</v>
      </c>
      <c r="G240" s="140">
        <f>H240+I240+J240+K240+L240</f>
        <v>3120.4</v>
      </c>
      <c r="H240" s="109">
        <v>3120.4</v>
      </c>
      <c r="I240" s="34">
        <v>0</v>
      </c>
      <c r="J240" s="34">
        <v>0</v>
      </c>
      <c r="K240" s="34">
        <v>0</v>
      </c>
      <c r="L240" s="34">
        <v>0</v>
      </c>
      <c r="M240" s="152"/>
      <c r="N240" s="235"/>
    </row>
    <row r="241" spans="1:14" ht="49.5" customHeight="1">
      <c r="A241" s="167"/>
      <c r="B241" s="154"/>
      <c r="C241" s="152"/>
      <c r="D241" s="34" t="s">
        <v>83</v>
      </c>
      <c r="E241" s="152"/>
      <c r="F241" s="34"/>
      <c r="G241" s="34"/>
      <c r="H241" s="109"/>
      <c r="I241" s="34"/>
      <c r="J241" s="34"/>
      <c r="K241" s="34"/>
      <c r="L241" s="34"/>
      <c r="M241" s="152"/>
      <c r="N241" s="235"/>
    </row>
    <row r="242" spans="1:14" ht="104.25" customHeight="1">
      <c r="A242" s="167"/>
      <c r="B242" s="155"/>
      <c r="C242" s="152"/>
      <c r="D242" s="17" t="s">
        <v>27</v>
      </c>
      <c r="E242" s="152"/>
      <c r="F242" s="50"/>
      <c r="G242" s="50"/>
      <c r="H242" s="107"/>
      <c r="I242" s="50"/>
      <c r="J242" s="50"/>
      <c r="K242" s="50"/>
      <c r="L242" s="50"/>
      <c r="M242" s="152"/>
      <c r="N242" s="235"/>
    </row>
    <row r="243" spans="1:14" ht="51.75" customHeight="1">
      <c r="A243" s="167" t="s">
        <v>346</v>
      </c>
      <c r="B243" s="153" t="s">
        <v>345</v>
      </c>
      <c r="C243" s="152" t="s">
        <v>328</v>
      </c>
      <c r="D243" s="44" t="s">
        <v>22</v>
      </c>
      <c r="E243" s="152" t="s">
        <v>56</v>
      </c>
      <c r="F243" s="46">
        <f aca="true" t="shared" si="46" ref="F243:L243">F244+F245+F246</f>
        <v>0</v>
      </c>
      <c r="G243" s="93">
        <f t="shared" si="46"/>
        <v>300</v>
      </c>
      <c r="H243" s="131">
        <f t="shared" si="46"/>
        <v>300</v>
      </c>
      <c r="I243" s="46">
        <f t="shared" si="46"/>
        <v>0</v>
      </c>
      <c r="J243" s="46">
        <f t="shared" si="46"/>
        <v>0</v>
      </c>
      <c r="K243" s="46">
        <f t="shared" si="46"/>
        <v>0</v>
      </c>
      <c r="L243" s="46">
        <f t="shared" si="46"/>
        <v>0</v>
      </c>
      <c r="M243" s="152" t="s">
        <v>24</v>
      </c>
      <c r="N243" s="235" t="s">
        <v>329</v>
      </c>
    </row>
    <row r="244" spans="1:14" ht="76.5" customHeight="1">
      <c r="A244" s="167"/>
      <c r="B244" s="154"/>
      <c r="C244" s="152"/>
      <c r="D244" s="34" t="s">
        <v>92</v>
      </c>
      <c r="E244" s="152"/>
      <c r="F244" s="34"/>
      <c r="G244" s="140">
        <f>H244+I244+J244+K244+L244</f>
        <v>0</v>
      </c>
      <c r="H244" s="132"/>
      <c r="I244" s="140">
        <v>0</v>
      </c>
      <c r="J244" s="140">
        <v>0</v>
      </c>
      <c r="K244" s="140">
        <v>0</v>
      </c>
      <c r="L244" s="140">
        <v>0</v>
      </c>
      <c r="M244" s="152"/>
      <c r="N244" s="235"/>
    </row>
    <row r="245" spans="1:14" ht="67.5" customHeight="1">
      <c r="A245" s="167"/>
      <c r="B245" s="154"/>
      <c r="C245" s="152"/>
      <c r="D245" s="34" t="s">
        <v>93</v>
      </c>
      <c r="E245" s="152"/>
      <c r="F245" s="34">
        <v>0</v>
      </c>
      <c r="G245" s="140">
        <f>H245+I245+J245+K245+L245</f>
        <v>0</v>
      </c>
      <c r="H245" s="109">
        <v>0</v>
      </c>
      <c r="I245" s="34">
        <v>0</v>
      </c>
      <c r="J245" s="34">
        <v>0</v>
      </c>
      <c r="K245" s="34">
        <v>0</v>
      </c>
      <c r="L245" s="34">
        <v>0</v>
      </c>
      <c r="M245" s="152"/>
      <c r="N245" s="235"/>
    </row>
    <row r="246" spans="1:14" ht="49.5" customHeight="1">
      <c r="A246" s="167"/>
      <c r="B246" s="154"/>
      <c r="C246" s="152"/>
      <c r="D246" s="34" t="s">
        <v>83</v>
      </c>
      <c r="E246" s="152"/>
      <c r="F246" s="34"/>
      <c r="G246" s="140">
        <f>H246+I246+J246+K246+L246</f>
        <v>300</v>
      </c>
      <c r="H246" s="132">
        <v>300</v>
      </c>
      <c r="I246" s="46">
        <v>0</v>
      </c>
      <c r="J246" s="46">
        <v>0</v>
      </c>
      <c r="K246" s="46">
        <v>0</v>
      </c>
      <c r="L246" s="46">
        <v>0</v>
      </c>
      <c r="M246" s="152"/>
      <c r="N246" s="235"/>
    </row>
    <row r="247" spans="1:14" ht="104.25" customHeight="1">
      <c r="A247" s="167"/>
      <c r="B247" s="155"/>
      <c r="C247" s="152"/>
      <c r="D247" s="17" t="s">
        <v>27</v>
      </c>
      <c r="E247" s="152"/>
      <c r="F247" s="50"/>
      <c r="G247" s="50"/>
      <c r="H247" s="107"/>
      <c r="I247" s="50"/>
      <c r="J247" s="50"/>
      <c r="K247" s="50"/>
      <c r="L247" s="50"/>
      <c r="M247" s="152"/>
      <c r="N247" s="235"/>
    </row>
    <row r="248" spans="1:14" ht="34.5" customHeight="1">
      <c r="A248" s="237" t="s">
        <v>84</v>
      </c>
      <c r="B248" s="156" t="s">
        <v>280</v>
      </c>
      <c r="C248" s="152" t="s">
        <v>122</v>
      </c>
      <c r="D248" s="34" t="s">
        <v>22</v>
      </c>
      <c r="E248" s="235" t="s">
        <v>56</v>
      </c>
      <c r="F248" s="34">
        <f aca="true" t="shared" si="47" ref="F248:L248">F249+F250+F251+F252</f>
        <v>3212</v>
      </c>
      <c r="G248" s="34">
        <f t="shared" si="47"/>
        <v>21727</v>
      </c>
      <c r="H248" s="109">
        <f t="shared" si="47"/>
        <v>3333</v>
      </c>
      <c r="I248" s="34">
        <f t="shared" si="47"/>
        <v>3485</v>
      </c>
      <c r="J248" s="34">
        <f t="shared" si="47"/>
        <v>3485</v>
      </c>
      <c r="K248" s="34">
        <f t="shared" si="47"/>
        <v>5712</v>
      </c>
      <c r="L248" s="34">
        <f t="shared" si="47"/>
        <v>5712</v>
      </c>
      <c r="M248" s="164" t="s">
        <v>24</v>
      </c>
      <c r="N248" s="153" t="s">
        <v>123</v>
      </c>
    </row>
    <row r="249" spans="1:14" ht="45" customHeight="1">
      <c r="A249" s="237"/>
      <c r="B249" s="157"/>
      <c r="C249" s="152"/>
      <c r="D249" s="34" t="s">
        <v>25</v>
      </c>
      <c r="E249" s="235"/>
      <c r="F249" s="34">
        <f aca="true" t="shared" si="48" ref="F249:L250">F254+F259+F264+F269</f>
        <v>0</v>
      </c>
      <c r="G249" s="34">
        <f t="shared" si="48"/>
        <v>0</v>
      </c>
      <c r="H249" s="109">
        <f t="shared" si="48"/>
        <v>0</v>
      </c>
      <c r="I249" s="34">
        <f t="shared" si="48"/>
        <v>0</v>
      </c>
      <c r="J249" s="34">
        <f t="shared" si="48"/>
        <v>0</v>
      </c>
      <c r="K249" s="34">
        <f t="shared" si="48"/>
        <v>0</v>
      </c>
      <c r="L249" s="34">
        <f t="shared" si="48"/>
        <v>0</v>
      </c>
      <c r="M249" s="164"/>
      <c r="N249" s="154"/>
    </row>
    <row r="250" spans="1:14" ht="73.5" customHeight="1">
      <c r="A250" s="237"/>
      <c r="B250" s="157"/>
      <c r="C250" s="152"/>
      <c r="D250" s="34" t="s">
        <v>93</v>
      </c>
      <c r="E250" s="235"/>
      <c r="F250" s="34">
        <f t="shared" si="48"/>
        <v>0</v>
      </c>
      <c r="G250" s="34">
        <f t="shared" si="48"/>
        <v>0</v>
      </c>
      <c r="H250" s="109">
        <f t="shared" si="48"/>
        <v>0</v>
      </c>
      <c r="I250" s="34">
        <f t="shared" si="48"/>
        <v>0</v>
      </c>
      <c r="J250" s="34">
        <f t="shared" si="48"/>
        <v>0</v>
      </c>
      <c r="K250" s="34">
        <f t="shared" si="48"/>
        <v>0</v>
      </c>
      <c r="L250" s="34">
        <f t="shared" si="48"/>
        <v>0</v>
      </c>
      <c r="M250" s="164"/>
      <c r="N250" s="154"/>
    </row>
    <row r="251" spans="1:14" ht="52.5" customHeight="1">
      <c r="A251" s="237"/>
      <c r="B251" s="157"/>
      <c r="C251" s="152"/>
      <c r="D251" s="34" t="s">
        <v>83</v>
      </c>
      <c r="E251" s="235"/>
      <c r="F251" s="34">
        <f>F256+F261+F266+F271+F276+F281+F286</f>
        <v>3212</v>
      </c>
      <c r="G251" s="34">
        <f>G256+G261+G266+G271+G276+G281+G286</f>
        <v>21727</v>
      </c>
      <c r="H251" s="109">
        <f>H256+H261+H266+H271+H286+H281</f>
        <v>3333</v>
      </c>
      <c r="I251" s="34">
        <f>I256+I261+I266+I271+I286+I281</f>
        <v>3485</v>
      </c>
      <c r="J251" s="34">
        <f>J256+J261+J266+J271+J286+J281</f>
        <v>3485</v>
      </c>
      <c r="K251" s="34">
        <v>5712</v>
      </c>
      <c r="L251" s="34">
        <v>5712</v>
      </c>
      <c r="M251" s="164"/>
      <c r="N251" s="154"/>
    </row>
    <row r="252" spans="1:14" ht="30" customHeight="1">
      <c r="A252" s="237"/>
      <c r="B252" s="158"/>
      <c r="C252" s="152"/>
      <c r="D252" s="42" t="s">
        <v>27</v>
      </c>
      <c r="E252" s="235"/>
      <c r="F252" s="34">
        <f aca="true" t="shared" si="49" ref="F252:L252">F257+F262+F267+F272</f>
        <v>0</v>
      </c>
      <c r="G252" s="34">
        <f t="shared" si="49"/>
        <v>0</v>
      </c>
      <c r="H252" s="109">
        <f t="shared" si="49"/>
        <v>0</v>
      </c>
      <c r="I252" s="34">
        <f t="shared" si="49"/>
        <v>0</v>
      </c>
      <c r="J252" s="34">
        <f t="shared" si="49"/>
        <v>0</v>
      </c>
      <c r="K252" s="34">
        <f t="shared" si="49"/>
        <v>0</v>
      </c>
      <c r="L252" s="34">
        <f t="shared" si="49"/>
        <v>0</v>
      </c>
      <c r="M252" s="164"/>
      <c r="N252" s="155"/>
    </row>
    <row r="253" spans="1:14" ht="42" customHeight="1">
      <c r="A253" s="167" t="s">
        <v>144</v>
      </c>
      <c r="B253" s="153" t="s">
        <v>125</v>
      </c>
      <c r="C253" s="190" t="s">
        <v>126</v>
      </c>
      <c r="D253" s="34" t="s">
        <v>22</v>
      </c>
      <c r="E253" s="235" t="s">
        <v>56</v>
      </c>
      <c r="F253" s="40">
        <f aca="true" t="shared" si="50" ref="F253:L253">F254+F255+F256+F257</f>
        <v>700</v>
      </c>
      <c r="G253" s="40">
        <f>G254+G255+G256+G257</f>
        <v>7700</v>
      </c>
      <c r="H253" s="106">
        <f t="shared" si="50"/>
        <v>700</v>
      </c>
      <c r="I253" s="40">
        <f t="shared" si="50"/>
        <v>700</v>
      </c>
      <c r="J253" s="40">
        <f t="shared" si="50"/>
        <v>700</v>
      </c>
      <c r="K253" s="40">
        <f t="shared" si="50"/>
        <v>2800</v>
      </c>
      <c r="L253" s="40">
        <f t="shared" si="50"/>
        <v>2800</v>
      </c>
      <c r="M253" s="152" t="s">
        <v>24</v>
      </c>
      <c r="N253" s="235" t="s">
        <v>127</v>
      </c>
    </row>
    <row r="254" spans="1:14" ht="70.5" customHeight="1">
      <c r="A254" s="167"/>
      <c r="B254" s="154"/>
      <c r="C254" s="190"/>
      <c r="D254" s="34" t="s">
        <v>25</v>
      </c>
      <c r="E254" s="235"/>
      <c r="F254" s="34"/>
      <c r="G254" s="34"/>
      <c r="H254" s="109"/>
      <c r="I254" s="34"/>
      <c r="J254" s="34"/>
      <c r="K254" s="34"/>
      <c r="L254" s="34"/>
      <c r="M254" s="152"/>
      <c r="N254" s="235"/>
    </row>
    <row r="255" spans="1:14" ht="72" customHeight="1">
      <c r="A255" s="167"/>
      <c r="B255" s="154"/>
      <c r="C255" s="190"/>
      <c r="D255" s="34" t="s">
        <v>93</v>
      </c>
      <c r="E255" s="235"/>
      <c r="F255" s="34"/>
      <c r="G255" s="34"/>
      <c r="H255" s="109"/>
      <c r="I255" s="34"/>
      <c r="J255" s="34"/>
      <c r="K255" s="34"/>
      <c r="L255" s="34"/>
      <c r="M255" s="152"/>
      <c r="N255" s="235"/>
    </row>
    <row r="256" spans="1:14" ht="45.75" customHeight="1">
      <c r="A256" s="167"/>
      <c r="B256" s="154"/>
      <c r="C256" s="190"/>
      <c r="D256" s="34" t="s">
        <v>83</v>
      </c>
      <c r="E256" s="235"/>
      <c r="F256" s="34">
        <v>700</v>
      </c>
      <c r="G256" s="34">
        <f>H256+I256+J256+K256+L256</f>
        <v>7700</v>
      </c>
      <c r="H256" s="109">
        <v>700</v>
      </c>
      <c r="I256" s="34">
        <v>700</v>
      </c>
      <c r="J256" s="34">
        <v>700</v>
      </c>
      <c r="K256" s="34">
        <v>2800</v>
      </c>
      <c r="L256" s="34">
        <v>2800</v>
      </c>
      <c r="M256" s="152"/>
      <c r="N256" s="235"/>
    </row>
    <row r="257" spans="1:14" ht="49.5" customHeight="1">
      <c r="A257" s="167"/>
      <c r="B257" s="155"/>
      <c r="C257" s="190"/>
      <c r="D257" s="42" t="s">
        <v>27</v>
      </c>
      <c r="E257" s="235"/>
      <c r="F257" s="34"/>
      <c r="G257" s="34"/>
      <c r="H257" s="109"/>
      <c r="I257" s="34"/>
      <c r="J257" s="34"/>
      <c r="K257" s="34"/>
      <c r="L257" s="34"/>
      <c r="M257" s="152"/>
      <c r="N257" s="235"/>
    </row>
    <row r="258" spans="1:14" ht="47.25" customHeight="1">
      <c r="A258" s="167" t="s">
        <v>261</v>
      </c>
      <c r="B258" s="153" t="s">
        <v>129</v>
      </c>
      <c r="C258" s="190" t="s">
        <v>130</v>
      </c>
      <c r="D258" s="34" t="s">
        <v>22</v>
      </c>
      <c r="E258" s="235" t="s">
        <v>56</v>
      </c>
      <c r="F258" s="40">
        <f aca="true" t="shared" si="51" ref="F258:L258">F259+F260+F261+F262</f>
        <v>800</v>
      </c>
      <c r="G258" s="40">
        <f t="shared" si="51"/>
        <v>4000</v>
      </c>
      <c r="H258" s="106">
        <f t="shared" si="51"/>
        <v>800</v>
      </c>
      <c r="I258" s="40">
        <f t="shared" si="51"/>
        <v>800</v>
      </c>
      <c r="J258" s="40">
        <f t="shared" si="51"/>
        <v>800</v>
      </c>
      <c r="K258" s="40">
        <f t="shared" si="51"/>
        <v>800</v>
      </c>
      <c r="L258" s="40">
        <f t="shared" si="51"/>
        <v>800</v>
      </c>
      <c r="M258" s="152" t="s">
        <v>24</v>
      </c>
      <c r="N258" s="235" t="s">
        <v>241</v>
      </c>
    </row>
    <row r="259" spans="1:14" ht="47.25" customHeight="1">
      <c r="A259" s="167"/>
      <c r="B259" s="154"/>
      <c r="C259" s="190"/>
      <c r="D259" s="34" t="s">
        <v>25</v>
      </c>
      <c r="E259" s="235"/>
      <c r="F259" s="34"/>
      <c r="G259" s="34"/>
      <c r="H259" s="109"/>
      <c r="I259" s="34"/>
      <c r="J259" s="34"/>
      <c r="K259" s="34"/>
      <c r="L259" s="34"/>
      <c r="M259" s="152"/>
      <c r="N259" s="235"/>
    </row>
    <row r="260" spans="1:14" ht="74.25" customHeight="1">
      <c r="A260" s="167"/>
      <c r="B260" s="154"/>
      <c r="C260" s="190"/>
      <c r="D260" s="34" t="s">
        <v>93</v>
      </c>
      <c r="E260" s="235"/>
      <c r="F260" s="34"/>
      <c r="G260" s="34"/>
      <c r="H260" s="109"/>
      <c r="I260" s="34"/>
      <c r="J260" s="34"/>
      <c r="K260" s="34"/>
      <c r="L260" s="34"/>
      <c r="M260" s="152"/>
      <c r="N260" s="235"/>
    </row>
    <row r="261" spans="1:14" ht="48.75" customHeight="1">
      <c r="A261" s="167"/>
      <c r="B261" s="154"/>
      <c r="C261" s="190"/>
      <c r="D261" s="34" t="s">
        <v>83</v>
      </c>
      <c r="E261" s="235"/>
      <c r="F261" s="34">
        <v>800</v>
      </c>
      <c r="G261" s="34">
        <f>H261+I261+J261+K261+L261</f>
        <v>4000</v>
      </c>
      <c r="H261" s="109">
        <v>800</v>
      </c>
      <c r="I261" s="34">
        <v>800</v>
      </c>
      <c r="J261" s="34">
        <v>800</v>
      </c>
      <c r="K261" s="34">
        <v>800</v>
      </c>
      <c r="L261" s="34">
        <v>800</v>
      </c>
      <c r="M261" s="152"/>
      <c r="N261" s="235"/>
    </row>
    <row r="262" spans="1:14" ht="48" customHeight="1">
      <c r="A262" s="167"/>
      <c r="B262" s="155"/>
      <c r="C262" s="190"/>
      <c r="D262" s="42" t="s">
        <v>27</v>
      </c>
      <c r="E262" s="235"/>
      <c r="F262" s="34"/>
      <c r="G262" s="34"/>
      <c r="H262" s="109"/>
      <c r="I262" s="34"/>
      <c r="J262" s="34"/>
      <c r="K262" s="34"/>
      <c r="L262" s="34"/>
      <c r="M262" s="152"/>
      <c r="N262" s="235"/>
    </row>
    <row r="263" spans="1:14" ht="33.75" customHeight="1">
      <c r="A263" s="167" t="s">
        <v>262</v>
      </c>
      <c r="B263" s="190" t="s">
        <v>132</v>
      </c>
      <c r="C263" s="190" t="s">
        <v>133</v>
      </c>
      <c r="D263" s="34" t="s">
        <v>22</v>
      </c>
      <c r="E263" s="235" t="s">
        <v>56</v>
      </c>
      <c r="F263" s="40">
        <f aca="true" t="shared" si="52" ref="F263:L263">F264+F265+F266+F267</f>
        <v>1000</v>
      </c>
      <c r="G263" s="40">
        <f t="shared" si="52"/>
        <v>5000</v>
      </c>
      <c r="H263" s="106">
        <f t="shared" si="52"/>
        <v>1000</v>
      </c>
      <c r="I263" s="40">
        <f t="shared" si="52"/>
        <v>1000</v>
      </c>
      <c r="J263" s="40">
        <f t="shared" si="52"/>
        <v>1000</v>
      </c>
      <c r="K263" s="40">
        <f t="shared" si="52"/>
        <v>1000</v>
      </c>
      <c r="L263" s="40">
        <f t="shared" si="52"/>
        <v>1000</v>
      </c>
      <c r="M263" s="152" t="s">
        <v>24</v>
      </c>
      <c r="N263" s="235" t="s">
        <v>134</v>
      </c>
    </row>
    <row r="264" spans="1:14" ht="72" customHeight="1">
      <c r="A264" s="167"/>
      <c r="B264" s="190"/>
      <c r="C264" s="190"/>
      <c r="D264" s="34" t="s">
        <v>25</v>
      </c>
      <c r="E264" s="235"/>
      <c r="F264" s="34"/>
      <c r="G264" s="34"/>
      <c r="H264" s="109"/>
      <c r="I264" s="34"/>
      <c r="J264" s="34"/>
      <c r="K264" s="34"/>
      <c r="L264" s="34"/>
      <c r="M264" s="152"/>
      <c r="N264" s="235"/>
    </row>
    <row r="265" spans="1:14" ht="68.25" customHeight="1">
      <c r="A265" s="167"/>
      <c r="B265" s="190"/>
      <c r="C265" s="190"/>
      <c r="D265" s="34" t="s">
        <v>93</v>
      </c>
      <c r="E265" s="235"/>
      <c r="F265" s="34"/>
      <c r="G265" s="34"/>
      <c r="H265" s="109"/>
      <c r="I265" s="34"/>
      <c r="J265" s="34"/>
      <c r="K265" s="34"/>
      <c r="L265" s="34"/>
      <c r="M265" s="152"/>
      <c r="N265" s="235"/>
    </row>
    <row r="266" spans="1:14" ht="45.75" customHeight="1">
      <c r="A266" s="167"/>
      <c r="B266" s="190"/>
      <c r="C266" s="190"/>
      <c r="D266" s="34" t="s">
        <v>83</v>
      </c>
      <c r="E266" s="235"/>
      <c r="F266" s="34">
        <v>1000</v>
      </c>
      <c r="G266" s="34">
        <f>H266+I266+J266+K266+L266</f>
        <v>5000</v>
      </c>
      <c r="H266" s="109">
        <v>1000</v>
      </c>
      <c r="I266" s="34">
        <v>1000</v>
      </c>
      <c r="J266" s="34">
        <v>1000</v>
      </c>
      <c r="K266" s="34">
        <v>1000</v>
      </c>
      <c r="L266" s="34">
        <v>1000</v>
      </c>
      <c r="M266" s="152"/>
      <c r="N266" s="235"/>
    </row>
    <row r="267" spans="1:14" ht="45" customHeight="1">
      <c r="A267" s="167"/>
      <c r="B267" s="190"/>
      <c r="C267" s="190"/>
      <c r="D267" s="42" t="s">
        <v>27</v>
      </c>
      <c r="E267" s="235"/>
      <c r="F267" s="34"/>
      <c r="G267" s="34"/>
      <c r="H267" s="109"/>
      <c r="I267" s="34"/>
      <c r="J267" s="34"/>
      <c r="K267" s="34"/>
      <c r="L267" s="34"/>
      <c r="M267" s="152"/>
      <c r="N267" s="235"/>
    </row>
    <row r="268" spans="1:14" ht="75" customHeight="1">
      <c r="A268" s="167" t="s">
        <v>263</v>
      </c>
      <c r="B268" s="190" t="s">
        <v>136</v>
      </c>
      <c r="C268" s="190" t="s">
        <v>137</v>
      </c>
      <c r="D268" s="34" t="s">
        <v>22</v>
      </c>
      <c r="E268" s="235" t="s">
        <v>56</v>
      </c>
      <c r="F268" s="40">
        <f aca="true" t="shared" si="53" ref="F268:L268">F269+F270+F271+F272</f>
        <v>300</v>
      </c>
      <c r="G268" s="40">
        <f t="shared" si="53"/>
        <v>1848</v>
      </c>
      <c r="H268" s="106">
        <f t="shared" si="53"/>
        <v>248</v>
      </c>
      <c r="I268" s="40">
        <f t="shared" si="53"/>
        <v>400</v>
      </c>
      <c r="J268" s="40">
        <f t="shared" si="53"/>
        <v>400</v>
      </c>
      <c r="K268" s="40">
        <f t="shared" si="53"/>
        <v>400</v>
      </c>
      <c r="L268" s="40">
        <f t="shared" si="53"/>
        <v>400</v>
      </c>
      <c r="M268" s="152" t="s">
        <v>24</v>
      </c>
      <c r="N268" s="235" t="s">
        <v>138</v>
      </c>
    </row>
    <row r="269" spans="1:14" ht="75" customHeight="1">
      <c r="A269" s="167"/>
      <c r="B269" s="190"/>
      <c r="C269" s="190"/>
      <c r="D269" s="34" t="s">
        <v>25</v>
      </c>
      <c r="E269" s="235"/>
      <c r="F269" s="34"/>
      <c r="G269" s="34"/>
      <c r="H269" s="109"/>
      <c r="I269" s="34"/>
      <c r="J269" s="34"/>
      <c r="K269" s="34"/>
      <c r="L269" s="34"/>
      <c r="M269" s="152"/>
      <c r="N269" s="235"/>
    </row>
    <row r="270" spans="1:14" ht="72.75" customHeight="1">
      <c r="A270" s="167"/>
      <c r="B270" s="190"/>
      <c r="C270" s="190"/>
      <c r="D270" s="34" t="s">
        <v>93</v>
      </c>
      <c r="E270" s="235"/>
      <c r="F270" s="34"/>
      <c r="G270" s="34"/>
      <c r="H270" s="109"/>
      <c r="I270" s="34"/>
      <c r="J270" s="34"/>
      <c r="K270" s="34"/>
      <c r="L270" s="34"/>
      <c r="M270" s="152"/>
      <c r="N270" s="235"/>
    </row>
    <row r="271" spans="1:14" ht="55.5" customHeight="1">
      <c r="A271" s="167"/>
      <c r="B271" s="190"/>
      <c r="C271" s="190"/>
      <c r="D271" s="34" t="s">
        <v>83</v>
      </c>
      <c r="E271" s="235"/>
      <c r="F271" s="34">
        <v>300</v>
      </c>
      <c r="G271" s="34">
        <f>H271+I271+J271+K271+L271</f>
        <v>1848</v>
      </c>
      <c r="H271" s="109">
        <f>400-152</f>
        <v>248</v>
      </c>
      <c r="I271" s="34">
        <v>400</v>
      </c>
      <c r="J271" s="34">
        <v>400</v>
      </c>
      <c r="K271" s="34">
        <v>400</v>
      </c>
      <c r="L271" s="34">
        <v>400</v>
      </c>
      <c r="M271" s="152"/>
      <c r="N271" s="235"/>
    </row>
    <row r="272" spans="1:14" ht="50.25" customHeight="1">
      <c r="A272" s="167"/>
      <c r="B272" s="190"/>
      <c r="C272" s="190"/>
      <c r="D272" s="42" t="s">
        <v>27</v>
      </c>
      <c r="E272" s="235"/>
      <c r="F272" s="34"/>
      <c r="G272" s="34"/>
      <c r="H272" s="109"/>
      <c r="I272" s="34"/>
      <c r="J272" s="34"/>
      <c r="K272" s="34"/>
      <c r="L272" s="34"/>
      <c r="M272" s="152"/>
      <c r="N272" s="235"/>
    </row>
    <row r="273" spans="1:14" ht="51.75" customHeight="1">
      <c r="A273" s="191" t="s">
        <v>264</v>
      </c>
      <c r="B273" s="190" t="s">
        <v>140</v>
      </c>
      <c r="C273" s="190" t="s">
        <v>137</v>
      </c>
      <c r="D273" s="42" t="s">
        <v>32</v>
      </c>
      <c r="E273" s="235" t="s">
        <v>56</v>
      </c>
      <c r="F273" s="34">
        <f>F274+F275+F276+F277</f>
        <v>100</v>
      </c>
      <c r="G273" s="34"/>
      <c r="H273" s="109"/>
      <c r="I273" s="34"/>
      <c r="J273" s="34"/>
      <c r="K273" s="34"/>
      <c r="L273" s="34"/>
      <c r="M273" s="152" t="s">
        <v>24</v>
      </c>
      <c r="N273" s="235" t="s">
        <v>242</v>
      </c>
    </row>
    <row r="274" spans="1:14" ht="78" customHeight="1">
      <c r="A274" s="191"/>
      <c r="B274" s="190"/>
      <c r="C274" s="190"/>
      <c r="D274" s="34" t="s">
        <v>25</v>
      </c>
      <c r="E274" s="235"/>
      <c r="F274" s="34"/>
      <c r="G274" s="34"/>
      <c r="H274" s="109"/>
      <c r="I274" s="34"/>
      <c r="J274" s="34"/>
      <c r="K274" s="34"/>
      <c r="L274" s="34"/>
      <c r="M274" s="152"/>
      <c r="N274" s="235"/>
    </row>
    <row r="275" spans="1:14" ht="75" customHeight="1">
      <c r="A275" s="191"/>
      <c r="B275" s="190"/>
      <c r="C275" s="190"/>
      <c r="D275" s="34" t="s">
        <v>93</v>
      </c>
      <c r="E275" s="235"/>
      <c r="F275" s="34"/>
      <c r="G275" s="34"/>
      <c r="H275" s="109"/>
      <c r="I275" s="34"/>
      <c r="J275" s="34"/>
      <c r="K275" s="34"/>
      <c r="L275" s="34"/>
      <c r="M275" s="152"/>
      <c r="N275" s="235"/>
    </row>
    <row r="276" spans="1:14" ht="49.5" customHeight="1">
      <c r="A276" s="191"/>
      <c r="B276" s="190"/>
      <c r="C276" s="190"/>
      <c r="D276" s="34" t="s">
        <v>83</v>
      </c>
      <c r="E276" s="235"/>
      <c r="F276" s="34">
        <v>100</v>
      </c>
      <c r="G276" s="34"/>
      <c r="H276" s="109"/>
      <c r="I276" s="34"/>
      <c r="J276" s="34"/>
      <c r="K276" s="34"/>
      <c r="L276" s="34"/>
      <c r="M276" s="152"/>
      <c r="N276" s="235"/>
    </row>
    <row r="277" spans="1:14" ht="54.75" customHeight="1">
      <c r="A277" s="191"/>
      <c r="B277" s="190"/>
      <c r="C277" s="190"/>
      <c r="D277" s="42" t="s">
        <v>27</v>
      </c>
      <c r="E277" s="235"/>
      <c r="F277" s="34"/>
      <c r="G277" s="34"/>
      <c r="H277" s="109"/>
      <c r="I277" s="34"/>
      <c r="J277" s="34"/>
      <c r="K277" s="34"/>
      <c r="L277" s="34"/>
      <c r="M277" s="152"/>
      <c r="N277" s="235"/>
    </row>
    <row r="278" spans="1:14" ht="49.5" customHeight="1">
      <c r="A278" s="191" t="s">
        <v>265</v>
      </c>
      <c r="B278" s="190" t="s">
        <v>141</v>
      </c>
      <c r="C278" s="190" t="s">
        <v>142</v>
      </c>
      <c r="D278" s="42" t="s">
        <v>32</v>
      </c>
      <c r="E278" s="235" t="s">
        <v>56</v>
      </c>
      <c r="F278" s="34">
        <f>F279+F280+F281+F282</f>
        <v>312</v>
      </c>
      <c r="G278" s="34">
        <f>H278+I278+J278+K278+L278</f>
        <v>1560</v>
      </c>
      <c r="H278" s="109">
        <f>H279+H280+H281+H282</f>
        <v>312</v>
      </c>
      <c r="I278" s="34">
        <f>I279+I280+I281+I282</f>
        <v>312</v>
      </c>
      <c r="J278" s="34">
        <f>J279+J280+J281+J282</f>
        <v>312</v>
      </c>
      <c r="K278" s="34">
        <f>K279+K280+K281+K282</f>
        <v>312</v>
      </c>
      <c r="L278" s="34">
        <f>L279+L280+L281+L282</f>
        <v>312</v>
      </c>
      <c r="M278" s="152" t="s">
        <v>24</v>
      </c>
      <c r="N278" s="235" t="s">
        <v>243</v>
      </c>
    </row>
    <row r="279" spans="1:14" ht="81" customHeight="1">
      <c r="A279" s="191"/>
      <c r="B279" s="190"/>
      <c r="C279" s="190"/>
      <c r="D279" s="34" t="s">
        <v>25</v>
      </c>
      <c r="E279" s="235"/>
      <c r="F279" s="34"/>
      <c r="G279" s="34"/>
      <c r="H279" s="109"/>
      <c r="I279" s="34"/>
      <c r="J279" s="34"/>
      <c r="K279" s="34"/>
      <c r="L279" s="34"/>
      <c r="M279" s="152"/>
      <c r="N279" s="235"/>
    </row>
    <row r="280" spans="1:14" ht="72.75" customHeight="1">
      <c r="A280" s="191"/>
      <c r="B280" s="190"/>
      <c r="C280" s="190"/>
      <c r="D280" s="34" t="s">
        <v>93</v>
      </c>
      <c r="E280" s="235"/>
      <c r="F280" s="34"/>
      <c r="G280" s="34"/>
      <c r="H280" s="109"/>
      <c r="I280" s="34"/>
      <c r="J280" s="34"/>
      <c r="K280" s="34"/>
      <c r="L280" s="34"/>
      <c r="M280" s="152"/>
      <c r="N280" s="235"/>
    </row>
    <row r="281" spans="1:14" ht="54.75" customHeight="1">
      <c r="A281" s="191"/>
      <c r="B281" s="190"/>
      <c r="C281" s="190"/>
      <c r="D281" s="34" t="s">
        <v>83</v>
      </c>
      <c r="E281" s="235"/>
      <c r="F281" s="34">
        <v>312</v>
      </c>
      <c r="G281" s="34">
        <f>H281+I281+J281+K281+L281</f>
        <v>1560</v>
      </c>
      <c r="H281" s="109">
        <v>312</v>
      </c>
      <c r="I281" s="34">
        <v>312</v>
      </c>
      <c r="J281" s="34">
        <v>312</v>
      </c>
      <c r="K281" s="34">
        <v>312</v>
      </c>
      <c r="L281" s="34">
        <v>312</v>
      </c>
      <c r="M281" s="152"/>
      <c r="N281" s="235"/>
    </row>
    <row r="282" spans="1:14" ht="51" customHeight="1">
      <c r="A282" s="191"/>
      <c r="B282" s="190"/>
      <c r="C282" s="190"/>
      <c r="D282" s="42" t="s">
        <v>27</v>
      </c>
      <c r="E282" s="235"/>
      <c r="F282" s="34"/>
      <c r="G282" s="34"/>
      <c r="H282" s="109"/>
      <c r="I282" s="34"/>
      <c r="J282" s="34"/>
      <c r="K282" s="34"/>
      <c r="L282" s="34"/>
      <c r="M282" s="152"/>
      <c r="N282" s="235"/>
    </row>
    <row r="283" spans="1:14" ht="76.5" customHeight="1">
      <c r="A283" s="191" t="s">
        <v>266</v>
      </c>
      <c r="B283" s="153" t="s">
        <v>143</v>
      </c>
      <c r="C283" s="190" t="s">
        <v>142</v>
      </c>
      <c r="D283" s="42" t="s">
        <v>32</v>
      </c>
      <c r="E283" s="235" t="s">
        <v>56</v>
      </c>
      <c r="F283" s="34"/>
      <c r="G283" s="34">
        <f>H283+I283+J283+K283+L283</f>
        <v>1619</v>
      </c>
      <c r="H283" s="109">
        <f>H284+H285+H286+H287</f>
        <v>273</v>
      </c>
      <c r="I283" s="34">
        <f>I284+I285+I286+I287</f>
        <v>273</v>
      </c>
      <c r="J283" s="34">
        <f>J284+J285+J286+J287</f>
        <v>273</v>
      </c>
      <c r="K283" s="34">
        <f>K284+K285+K286+K287</f>
        <v>400</v>
      </c>
      <c r="L283" s="34">
        <f>L284+L285+L286+L287</f>
        <v>400</v>
      </c>
      <c r="M283" s="152" t="s">
        <v>24</v>
      </c>
      <c r="N283" s="235" t="s">
        <v>244</v>
      </c>
    </row>
    <row r="284" spans="1:14" ht="72.75" customHeight="1">
      <c r="A284" s="191"/>
      <c r="B284" s="154"/>
      <c r="C284" s="190"/>
      <c r="D284" s="34" t="s">
        <v>25</v>
      </c>
      <c r="E284" s="235"/>
      <c r="F284" s="34"/>
      <c r="G284" s="34"/>
      <c r="H284" s="109"/>
      <c r="I284" s="34"/>
      <c r="J284" s="34"/>
      <c r="K284" s="34"/>
      <c r="L284" s="34"/>
      <c r="M284" s="152"/>
      <c r="N284" s="235"/>
    </row>
    <row r="285" spans="1:14" ht="72.75" customHeight="1">
      <c r="A285" s="191"/>
      <c r="B285" s="154"/>
      <c r="C285" s="190"/>
      <c r="D285" s="34" t="s">
        <v>93</v>
      </c>
      <c r="E285" s="235"/>
      <c r="F285" s="34"/>
      <c r="G285" s="34"/>
      <c r="H285" s="109"/>
      <c r="I285" s="34"/>
      <c r="J285" s="34"/>
      <c r="K285" s="34"/>
      <c r="L285" s="34"/>
      <c r="M285" s="152"/>
      <c r="N285" s="235"/>
    </row>
    <row r="286" spans="1:14" ht="50.25" customHeight="1">
      <c r="A286" s="191"/>
      <c r="B286" s="154"/>
      <c r="C286" s="190"/>
      <c r="D286" s="34" t="s">
        <v>83</v>
      </c>
      <c r="E286" s="235"/>
      <c r="F286" s="34"/>
      <c r="G286" s="34">
        <f>H286+I286+J286+K286+L286</f>
        <v>1619</v>
      </c>
      <c r="H286" s="109">
        <v>273</v>
      </c>
      <c r="I286" s="34">
        <v>273</v>
      </c>
      <c r="J286" s="34">
        <v>273</v>
      </c>
      <c r="K286" s="34">
        <v>400</v>
      </c>
      <c r="L286" s="34">
        <v>400</v>
      </c>
      <c r="M286" s="152"/>
      <c r="N286" s="235"/>
    </row>
    <row r="287" spans="1:14" ht="53.25" customHeight="1">
      <c r="A287" s="191"/>
      <c r="B287" s="155"/>
      <c r="C287" s="190"/>
      <c r="D287" s="42" t="s">
        <v>27</v>
      </c>
      <c r="E287" s="235"/>
      <c r="F287" s="34"/>
      <c r="G287" s="34"/>
      <c r="H287" s="109"/>
      <c r="I287" s="34"/>
      <c r="J287" s="34"/>
      <c r="K287" s="34"/>
      <c r="L287" s="34"/>
      <c r="M287" s="152"/>
      <c r="N287" s="235"/>
    </row>
    <row r="288" spans="1:14" ht="41.25" customHeight="1">
      <c r="A288" s="189" t="s">
        <v>149</v>
      </c>
      <c r="B288" s="236" t="s">
        <v>267</v>
      </c>
      <c r="C288" s="190" t="s">
        <v>137</v>
      </c>
      <c r="D288" s="34" t="s">
        <v>22</v>
      </c>
      <c r="E288" s="235" t="s">
        <v>56</v>
      </c>
      <c r="F288" s="40">
        <f aca="true" t="shared" si="54" ref="F288:L288">F289+F290+F291+F292</f>
        <v>430</v>
      </c>
      <c r="G288" s="40">
        <f t="shared" si="54"/>
        <v>2293</v>
      </c>
      <c r="H288" s="106">
        <f t="shared" si="54"/>
        <v>579</v>
      </c>
      <c r="I288" s="40">
        <f t="shared" si="54"/>
        <v>427</v>
      </c>
      <c r="J288" s="40">
        <f t="shared" si="54"/>
        <v>427</v>
      </c>
      <c r="K288" s="40">
        <f t="shared" si="54"/>
        <v>430</v>
      </c>
      <c r="L288" s="40">
        <f t="shared" si="54"/>
        <v>430</v>
      </c>
      <c r="M288" s="152" t="s">
        <v>24</v>
      </c>
      <c r="N288" s="235" t="s">
        <v>245</v>
      </c>
    </row>
    <row r="289" spans="1:14" ht="75.75" customHeight="1">
      <c r="A289" s="189"/>
      <c r="B289" s="236"/>
      <c r="C289" s="236"/>
      <c r="D289" s="34" t="s">
        <v>25</v>
      </c>
      <c r="E289" s="235"/>
      <c r="F289" s="34">
        <f aca="true" t="shared" si="55" ref="F289:L290">F294</f>
        <v>0</v>
      </c>
      <c r="G289" s="34">
        <f t="shared" si="55"/>
        <v>0</v>
      </c>
      <c r="H289" s="109">
        <f t="shared" si="55"/>
        <v>0</v>
      </c>
      <c r="I289" s="34">
        <f t="shared" si="55"/>
        <v>0</v>
      </c>
      <c r="J289" s="34">
        <f t="shared" si="55"/>
        <v>0</v>
      </c>
      <c r="K289" s="34">
        <f t="shared" si="55"/>
        <v>0</v>
      </c>
      <c r="L289" s="34">
        <f t="shared" si="55"/>
        <v>0</v>
      </c>
      <c r="M289" s="152"/>
      <c r="N289" s="235"/>
    </row>
    <row r="290" spans="1:14" ht="71.25" customHeight="1">
      <c r="A290" s="189"/>
      <c r="B290" s="236"/>
      <c r="C290" s="236"/>
      <c r="D290" s="34" t="s">
        <v>93</v>
      </c>
      <c r="E290" s="235"/>
      <c r="F290" s="34">
        <f t="shared" si="55"/>
        <v>0</v>
      </c>
      <c r="G290" s="34">
        <f t="shared" si="55"/>
        <v>0</v>
      </c>
      <c r="H290" s="109">
        <f t="shared" si="55"/>
        <v>0</v>
      </c>
      <c r="I290" s="34">
        <f t="shared" si="55"/>
        <v>0</v>
      </c>
      <c r="J290" s="34">
        <f t="shared" si="55"/>
        <v>0</v>
      </c>
      <c r="K290" s="34">
        <f t="shared" si="55"/>
        <v>0</v>
      </c>
      <c r="L290" s="34">
        <f t="shared" si="55"/>
        <v>0</v>
      </c>
      <c r="M290" s="152"/>
      <c r="N290" s="235"/>
    </row>
    <row r="291" spans="1:14" ht="58.5" customHeight="1">
      <c r="A291" s="189"/>
      <c r="B291" s="236"/>
      <c r="C291" s="236"/>
      <c r="D291" s="34" t="s">
        <v>83</v>
      </c>
      <c r="E291" s="235"/>
      <c r="F291" s="34">
        <f aca="true" t="shared" si="56" ref="F291:J292">F296</f>
        <v>430</v>
      </c>
      <c r="G291" s="34">
        <f t="shared" si="56"/>
        <v>2293</v>
      </c>
      <c r="H291" s="109">
        <f>H296</f>
        <v>579</v>
      </c>
      <c r="I291" s="34">
        <f t="shared" si="56"/>
        <v>427</v>
      </c>
      <c r="J291" s="34">
        <f t="shared" si="56"/>
        <v>427</v>
      </c>
      <c r="K291" s="34">
        <v>430</v>
      </c>
      <c r="L291" s="34">
        <v>430</v>
      </c>
      <c r="M291" s="152"/>
      <c r="N291" s="235"/>
    </row>
    <row r="292" spans="1:14" ht="50.25" customHeight="1">
      <c r="A292" s="189"/>
      <c r="B292" s="236"/>
      <c r="C292" s="236"/>
      <c r="D292" s="42" t="s">
        <v>27</v>
      </c>
      <c r="E292" s="235"/>
      <c r="F292" s="34">
        <f t="shared" si="56"/>
        <v>0</v>
      </c>
      <c r="G292" s="34">
        <f t="shared" si="56"/>
        <v>0</v>
      </c>
      <c r="H292" s="109">
        <f t="shared" si="56"/>
        <v>0</v>
      </c>
      <c r="I292" s="34">
        <f>I297</f>
        <v>0</v>
      </c>
      <c r="J292" s="34">
        <f>J297</f>
        <v>0</v>
      </c>
      <c r="K292" s="34">
        <f>K297</f>
        <v>0</v>
      </c>
      <c r="L292" s="34">
        <f>L297</f>
        <v>0</v>
      </c>
      <c r="M292" s="152"/>
      <c r="N292" s="235"/>
    </row>
    <row r="293" spans="1:14" ht="39" customHeight="1">
      <c r="A293" s="167" t="s">
        <v>151</v>
      </c>
      <c r="B293" s="190" t="s">
        <v>145</v>
      </c>
      <c r="C293" s="190" t="s">
        <v>146</v>
      </c>
      <c r="D293" s="34" t="s">
        <v>22</v>
      </c>
      <c r="E293" s="235" t="s">
        <v>56</v>
      </c>
      <c r="F293" s="40">
        <f aca="true" t="shared" si="57" ref="F293:L293">F294+F295+F296+F297</f>
        <v>430</v>
      </c>
      <c r="G293" s="40">
        <f t="shared" si="57"/>
        <v>2293</v>
      </c>
      <c r="H293" s="106">
        <f t="shared" si="57"/>
        <v>579</v>
      </c>
      <c r="I293" s="40">
        <f t="shared" si="57"/>
        <v>427</v>
      </c>
      <c r="J293" s="40">
        <f t="shared" si="57"/>
        <v>427</v>
      </c>
      <c r="K293" s="40">
        <f t="shared" si="57"/>
        <v>430</v>
      </c>
      <c r="L293" s="40">
        <f t="shared" si="57"/>
        <v>430</v>
      </c>
      <c r="M293" s="152" t="s">
        <v>24</v>
      </c>
      <c r="N293" s="235" t="s">
        <v>246</v>
      </c>
    </row>
    <row r="294" spans="1:14" ht="78.75" customHeight="1">
      <c r="A294" s="167"/>
      <c r="B294" s="190"/>
      <c r="C294" s="190"/>
      <c r="D294" s="34" t="s">
        <v>25</v>
      </c>
      <c r="E294" s="235"/>
      <c r="F294" s="34">
        <f aca="true" t="shared" si="58" ref="F294:L296">F299</f>
        <v>0</v>
      </c>
      <c r="G294" s="34">
        <f t="shared" si="58"/>
        <v>0</v>
      </c>
      <c r="H294" s="109">
        <f t="shared" si="58"/>
        <v>0</v>
      </c>
      <c r="I294" s="34">
        <f t="shared" si="58"/>
        <v>0</v>
      </c>
      <c r="J294" s="34">
        <f t="shared" si="58"/>
        <v>0</v>
      </c>
      <c r="K294" s="34">
        <f t="shared" si="58"/>
        <v>0</v>
      </c>
      <c r="L294" s="34">
        <f t="shared" si="58"/>
        <v>0</v>
      </c>
      <c r="M294" s="152"/>
      <c r="N294" s="235"/>
    </row>
    <row r="295" spans="1:14" ht="74.25" customHeight="1">
      <c r="A295" s="167"/>
      <c r="B295" s="190"/>
      <c r="C295" s="190"/>
      <c r="D295" s="34" t="s">
        <v>93</v>
      </c>
      <c r="E295" s="235"/>
      <c r="F295" s="34">
        <f t="shared" si="58"/>
        <v>0</v>
      </c>
      <c r="G295" s="34">
        <f t="shared" si="58"/>
        <v>0</v>
      </c>
      <c r="H295" s="109">
        <f t="shared" si="58"/>
        <v>0</v>
      </c>
      <c r="I295" s="34">
        <f t="shared" si="58"/>
        <v>0</v>
      </c>
      <c r="J295" s="34">
        <f t="shared" si="58"/>
        <v>0</v>
      </c>
      <c r="K295" s="34">
        <f t="shared" si="58"/>
        <v>0</v>
      </c>
      <c r="L295" s="34">
        <f t="shared" si="58"/>
        <v>0</v>
      </c>
      <c r="M295" s="152"/>
      <c r="N295" s="235"/>
    </row>
    <row r="296" spans="1:14" ht="48.75" customHeight="1">
      <c r="A296" s="167"/>
      <c r="B296" s="190"/>
      <c r="C296" s="190"/>
      <c r="D296" s="34" t="s">
        <v>83</v>
      </c>
      <c r="E296" s="235"/>
      <c r="F296" s="34">
        <f>F301</f>
        <v>430</v>
      </c>
      <c r="G296" s="34">
        <f>G301</f>
        <v>2293</v>
      </c>
      <c r="H296" s="109">
        <f t="shared" si="58"/>
        <v>579</v>
      </c>
      <c r="I296" s="34">
        <f t="shared" si="58"/>
        <v>427</v>
      </c>
      <c r="J296" s="34">
        <f t="shared" si="58"/>
        <v>427</v>
      </c>
      <c r="K296" s="34">
        <v>430</v>
      </c>
      <c r="L296" s="34">
        <v>430</v>
      </c>
      <c r="M296" s="152"/>
      <c r="N296" s="235"/>
    </row>
    <row r="297" spans="1:14" ht="44.25" customHeight="1">
      <c r="A297" s="167"/>
      <c r="B297" s="190"/>
      <c r="C297" s="190"/>
      <c r="D297" s="42" t="s">
        <v>27</v>
      </c>
      <c r="E297" s="235"/>
      <c r="F297" s="34">
        <f>F302</f>
        <v>0</v>
      </c>
      <c r="G297" s="34">
        <f>G302</f>
        <v>0</v>
      </c>
      <c r="H297" s="109">
        <f>H302</f>
        <v>0</v>
      </c>
      <c r="I297" s="34">
        <f>I302</f>
        <v>0</v>
      </c>
      <c r="J297" s="34">
        <f>J302</f>
        <v>0</v>
      </c>
      <c r="K297" s="34">
        <f>K302</f>
        <v>0</v>
      </c>
      <c r="L297" s="34">
        <f>L302</f>
        <v>0</v>
      </c>
      <c r="M297" s="152"/>
      <c r="N297" s="235"/>
    </row>
    <row r="298" spans="1:14" ht="29.25" customHeight="1">
      <c r="A298" s="167" t="s">
        <v>268</v>
      </c>
      <c r="B298" s="190" t="s">
        <v>147</v>
      </c>
      <c r="C298" s="190" t="s">
        <v>146</v>
      </c>
      <c r="D298" s="34" t="s">
        <v>22</v>
      </c>
      <c r="E298" s="235" t="s">
        <v>56</v>
      </c>
      <c r="F298" s="40">
        <f aca="true" t="shared" si="59" ref="F298:L298">F299+F300+F301+F302</f>
        <v>430</v>
      </c>
      <c r="G298" s="40">
        <f t="shared" si="59"/>
        <v>2293</v>
      </c>
      <c r="H298" s="106">
        <f t="shared" si="59"/>
        <v>579</v>
      </c>
      <c r="I298" s="40">
        <f t="shared" si="59"/>
        <v>427</v>
      </c>
      <c r="J298" s="40">
        <f t="shared" si="59"/>
        <v>427</v>
      </c>
      <c r="K298" s="40">
        <f t="shared" si="59"/>
        <v>430</v>
      </c>
      <c r="L298" s="40">
        <f t="shared" si="59"/>
        <v>430</v>
      </c>
      <c r="M298" s="152" t="s">
        <v>24</v>
      </c>
      <c r="N298" s="235" t="s">
        <v>148</v>
      </c>
    </row>
    <row r="299" spans="1:14" ht="73.5" customHeight="1">
      <c r="A299" s="167"/>
      <c r="B299" s="190"/>
      <c r="C299" s="190"/>
      <c r="D299" s="34" t="s">
        <v>25</v>
      </c>
      <c r="E299" s="235"/>
      <c r="F299" s="34"/>
      <c r="G299" s="34"/>
      <c r="H299" s="109"/>
      <c r="I299" s="34"/>
      <c r="J299" s="34"/>
      <c r="K299" s="34"/>
      <c r="L299" s="34"/>
      <c r="M299" s="152"/>
      <c r="N299" s="235"/>
    </row>
    <row r="300" spans="1:14" ht="72" customHeight="1">
      <c r="A300" s="167"/>
      <c r="B300" s="190"/>
      <c r="C300" s="190"/>
      <c r="D300" s="34" t="s">
        <v>93</v>
      </c>
      <c r="E300" s="235"/>
      <c r="F300" s="34"/>
      <c r="G300" s="34"/>
      <c r="H300" s="109"/>
      <c r="I300" s="34"/>
      <c r="J300" s="34"/>
      <c r="K300" s="34"/>
      <c r="L300" s="34"/>
      <c r="M300" s="152"/>
      <c r="N300" s="235"/>
    </row>
    <row r="301" spans="1:14" ht="51" customHeight="1">
      <c r="A301" s="167"/>
      <c r="B301" s="190"/>
      <c r="C301" s="190"/>
      <c r="D301" s="34" t="s">
        <v>83</v>
      </c>
      <c r="E301" s="235"/>
      <c r="F301" s="34">
        <v>430</v>
      </c>
      <c r="G301" s="34">
        <f>H301+I301+J301+K301+L301</f>
        <v>2293</v>
      </c>
      <c r="H301" s="109">
        <f>427+152</f>
        <v>579</v>
      </c>
      <c r="I301" s="34">
        <v>427</v>
      </c>
      <c r="J301" s="34">
        <v>427</v>
      </c>
      <c r="K301" s="34">
        <v>430</v>
      </c>
      <c r="L301" s="34">
        <v>430</v>
      </c>
      <c r="M301" s="152"/>
      <c r="N301" s="235"/>
    </row>
    <row r="302" spans="1:14" ht="50.25" customHeight="1">
      <c r="A302" s="167"/>
      <c r="B302" s="190"/>
      <c r="C302" s="190"/>
      <c r="D302" s="42" t="s">
        <v>27</v>
      </c>
      <c r="E302" s="235"/>
      <c r="F302" s="34"/>
      <c r="G302" s="34"/>
      <c r="H302" s="109"/>
      <c r="I302" s="34"/>
      <c r="J302" s="34"/>
      <c r="K302" s="34"/>
      <c r="L302" s="34"/>
      <c r="M302" s="152"/>
      <c r="N302" s="235"/>
    </row>
    <row r="303" spans="1:14" ht="45.75" customHeight="1">
      <c r="A303" s="189" t="s">
        <v>152</v>
      </c>
      <c r="B303" s="236" t="s">
        <v>269</v>
      </c>
      <c r="C303" s="190" t="s">
        <v>107</v>
      </c>
      <c r="D303" s="34" t="s">
        <v>22</v>
      </c>
      <c r="E303" s="235" t="s">
        <v>56</v>
      </c>
      <c r="F303" s="40">
        <f>F304+F305+F306+F307</f>
        <v>2465</v>
      </c>
      <c r="G303" s="40">
        <f aca="true" t="shared" si="60" ref="G303:L303">G304+G305+G306+G307</f>
        <v>12249.8</v>
      </c>
      <c r="H303" s="106">
        <f t="shared" si="60"/>
        <v>2381.8</v>
      </c>
      <c r="I303" s="40">
        <f t="shared" si="60"/>
        <v>2469</v>
      </c>
      <c r="J303" s="40">
        <f t="shared" si="60"/>
        <v>2469</v>
      </c>
      <c r="K303" s="40">
        <f t="shared" si="60"/>
        <v>2465</v>
      </c>
      <c r="L303" s="40">
        <f t="shared" si="60"/>
        <v>2465</v>
      </c>
      <c r="M303" s="152" t="s">
        <v>24</v>
      </c>
      <c r="N303" s="235" t="s">
        <v>150</v>
      </c>
    </row>
    <row r="304" spans="1:14" ht="84" customHeight="1">
      <c r="A304" s="189"/>
      <c r="B304" s="236"/>
      <c r="C304" s="190"/>
      <c r="D304" s="34" t="s">
        <v>25</v>
      </c>
      <c r="E304" s="235"/>
      <c r="F304" s="34">
        <f aca="true" t="shared" si="61" ref="F304:L305">F309</f>
        <v>0</v>
      </c>
      <c r="G304" s="34">
        <f t="shared" si="61"/>
        <v>0</v>
      </c>
      <c r="H304" s="109">
        <f t="shared" si="61"/>
        <v>0</v>
      </c>
      <c r="I304" s="34">
        <f t="shared" si="61"/>
        <v>0</v>
      </c>
      <c r="J304" s="34">
        <f t="shared" si="61"/>
        <v>0</v>
      </c>
      <c r="K304" s="34">
        <f t="shared" si="61"/>
        <v>0</v>
      </c>
      <c r="L304" s="34">
        <f t="shared" si="61"/>
        <v>0</v>
      </c>
      <c r="M304" s="152"/>
      <c r="N304" s="235"/>
    </row>
    <row r="305" spans="1:14" ht="90.75" customHeight="1">
      <c r="A305" s="189"/>
      <c r="B305" s="236"/>
      <c r="C305" s="190"/>
      <c r="D305" s="34" t="s">
        <v>93</v>
      </c>
      <c r="E305" s="235"/>
      <c r="F305" s="34">
        <f t="shared" si="61"/>
        <v>0</v>
      </c>
      <c r="G305" s="34">
        <f t="shared" si="61"/>
        <v>0</v>
      </c>
      <c r="H305" s="109">
        <f t="shared" si="61"/>
        <v>0</v>
      </c>
      <c r="I305" s="34">
        <f t="shared" si="61"/>
        <v>0</v>
      </c>
      <c r="J305" s="34">
        <f t="shared" si="61"/>
        <v>0</v>
      </c>
      <c r="K305" s="34">
        <f t="shared" si="61"/>
        <v>0</v>
      </c>
      <c r="L305" s="34">
        <f t="shared" si="61"/>
        <v>0</v>
      </c>
      <c r="M305" s="152"/>
      <c r="N305" s="235"/>
    </row>
    <row r="306" spans="1:14" ht="81" customHeight="1">
      <c r="A306" s="189"/>
      <c r="B306" s="236"/>
      <c r="C306" s="190"/>
      <c r="D306" s="34" t="s">
        <v>83</v>
      </c>
      <c r="E306" s="235"/>
      <c r="F306" s="34">
        <f>F311</f>
        <v>2465</v>
      </c>
      <c r="G306" s="34">
        <f>G311</f>
        <v>12249.8</v>
      </c>
      <c r="H306" s="109">
        <f aca="true" t="shared" si="62" ref="F306:L307">H311</f>
        <v>2381.8</v>
      </c>
      <c r="I306" s="34">
        <f t="shared" si="62"/>
        <v>2469</v>
      </c>
      <c r="J306" s="34">
        <f t="shared" si="62"/>
        <v>2469</v>
      </c>
      <c r="K306" s="34">
        <f t="shared" si="62"/>
        <v>2465</v>
      </c>
      <c r="L306" s="34">
        <f t="shared" si="62"/>
        <v>2465</v>
      </c>
      <c r="M306" s="152"/>
      <c r="N306" s="235"/>
    </row>
    <row r="307" spans="1:14" ht="66" customHeight="1">
      <c r="A307" s="189"/>
      <c r="B307" s="236"/>
      <c r="C307" s="190"/>
      <c r="D307" s="42" t="s">
        <v>27</v>
      </c>
      <c r="E307" s="235"/>
      <c r="F307" s="34">
        <f t="shared" si="62"/>
        <v>0</v>
      </c>
      <c r="G307" s="34">
        <f t="shared" si="62"/>
        <v>0</v>
      </c>
      <c r="H307" s="109">
        <f t="shared" si="62"/>
        <v>0</v>
      </c>
      <c r="I307" s="34">
        <f>I312</f>
        <v>0</v>
      </c>
      <c r="J307" s="34">
        <f>J312</f>
        <v>0</v>
      </c>
      <c r="K307" s="34">
        <f>K312</f>
        <v>0</v>
      </c>
      <c r="L307" s="34">
        <f>L312</f>
        <v>0</v>
      </c>
      <c r="M307" s="152"/>
      <c r="N307" s="235"/>
    </row>
    <row r="308" spans="1:14" ht="47.25" customHeight="1">
      <c r="A308" s="180" t="s">
        <v>270</v>
      </c>
      <c r="B308" s="153" t="s">
        <v>320</v>
      </c>
      <c r="C308" s="153" t="s">
        <v>107</v>
      </c>
      <c r="D308" s="34" t="s">
        <v>22</v>
      </c>
      <c r="E308" s="235" t="s">
        <v>56</v>
      </c>
      <c r="F308" s="40">
        <f aca="true" t="shared" si="63" ref="F308:L308">F309+F310+F311+F312</f>
        <v>2465</v>
      </c>
      <c r="G308" s="40">
        <f t="shared" si="63"/>
        <v>12249.8</v>
      </c>
      <c r="H308" s="106">
        <f t="shared" si="63"/>
        <v>2381.8</v>
      </c>
      <c r="I308" s="40">
        <f t="shared" si="63"/>
        <v>2469</v>
      </c>
      <c r="J308" s="40">
        <f t="shared" si="63"/>
        <v>2469</v>
      </c>
      <c r="K308" s="40">
        <f t="shared" si="63"/>
        <v>2465</v>
      </c>
      <c r="L308" s="40">
        <f t="shared" si="63"/>
        <v>2465</v>
      </c>
      <c r="M308" s="152" t="s">
        <v>24</v>
      </c>
      <c r="N308" s="235" t="s">
        <v>150</v>
      </c>
    </row>
    <row r="309" spans="1:14" ht="72" customHeight="1">
      <c r="A309" s="180"/>
      <c r="B309" s="153"/>
      <c r="C309" s="153"/>
      <c r="D309" s="34" t="s">
        <v>25</v>
      </c>
      <c r="E309" s="235"/>
      <c r="F309" s="34"/>
      <c r="G309" s="34"/>
      <c r="H309" s="109"/>
      <c r="I309" s="34"/>
      <c r="J309" s="34"/>
      <c r="K309" s="34"/>
      <c r="L309" s="34"/>
      <c r="M309" s="152"/>
      <c r="N309" s="235"/>
    </row>
    <row r="310" spans="1:14" ht="69.75" customHeight="1">
      <c r="A310" s="180"/>
      <c r="B310" s="153"/>
      <c r="C310" s="153"/>
      <c r="D310" s="34" t="s">
        <v>93</v>
      </c>
      <c r="E310" s="235"/>
      <c r="F310" s="34"/>
      <c r="G310" s="34"/>
      <c r="H310" s="109"/>
      <c r="I310" s="34"/>
      <c r="J310" s="34"/>
      <c r="K310" s="34"/>
      <c r="L310" s="34"/>
      <c r="M310" s="152"/>
      <c r="N310" s="235"/>
    </row>
    <row r="311" spans="1:14" ht="49.5" customHeight="1">
      <c r="A311" s="180"/>
      <c r="B311" s="153"/>
      <c r="C311" s="153"/>
      <c r="D311" s="34" t="s">
        <v>83</v>
      </c>
      <c r="E311" s="235"/>
      <c r="F311" s="34">
        <v>2465</v>
      </c>
      <c r="G311" s="34">
        <f>H311+I311+J311+K311+L311</f>
        <v>12249.8</v>
      </c>
      <c r="H311" s="109">
        <f>2828.8-447</f>
        <v>2381.8</v>
      </c>
      <c r="I311" s="34">
        <v>2469</v>
      </c>
      <c r="J311" s="34">
        <v>2469</v>
      </c>
      <c r="K311" s="34">
        <v>2465</v>
      </c>
      <c r="L311" s="34">
        <v>2465</v>
      </c>
      <c r="M311" s="152"/>
      <c r="N311" s="235"/>
    </row>
    <row r="312" spans="1:14" ht="45.75" customHeight="1">
      <c r="A312" s="180"/>
      <c r="B312" s="153"/>
      <c r="C312" s="153"/>
      <c r="D312" s="42" t="s">
        <v>27</v>
      </c>
      <c r="E312" s="235"/>
      <c r="F312" s="34"/>
      <c r="G312" s="34"/>
      <c r="H312" s="109"/>
      <c r="I312" s="34"/>
      <c r="J312" s="34"/>
      <c r="K312" s="34"/>
      <c r="L312" s="34"/>
      <c r="M312" s="152"/>
      <c r="N312" s="235"/>
    </row>
    <row r="313" spans="1:14" ht="43.5" customHeight="1">
      <c r="A313" s="183" t="s">
        <v>154</v>
      </c>
      <c r="B313" s="236" t="s">
        <v>271</v>
      </c>
      <c r="C313" s="190" t="s">
        <v>107</v>
      </c>
      <c r="D313" s="52" t="s">
        <v>32</v>
      </c>
      <c r="E313" s="235" t="s">
        <v>56</v>
      </c>
      <c r="F313" s="34"/>
      <c r="G313" s="34">
        <f aca="true" t="shared" si="64" ref="G313:L313">G314+G315+G316</f>
        <v>400</v>
      </c>
      <c r="H313" s="109">
        <f t="shared" si="64"/>
        <v>80</v>
      </c>
      <c r="I313" s="34">
        <f t="shared" si="64"/>
        <v>80</v>
      </c>
      <c r="J313" s="34">
        <f t="shared" si="64"/>
        <v>80</v>
      </c>
      <c r="K313" s="34">
        <f t="shared" si="64"/>
        <v>80</v>
      </c>
      <c r="L313" s="34">
        <f t="shared" si="64"/>
        <v>80</v>
      </c>
      <c r="M313" s="152" t="s">
        <v>24</v>
      </c>
      <c r="N313" s="235" t="s">
        <v>153</v>
      </c>
    </row>
    <row r="314" spans="1:14" ht="51.75" customHeight="1">
      <c r="A314" s="183"/>
      <c r="B314" s="236"/>
      <c r="C314" s="190"/>
      <c r="D314" s="53" t="s">
        <v>25</v>
      </c>
      <c r="E314" s="235"/>
      <c r="F314" s="34"/>
      <c r="G314" s="34"/>
      <c r="H314" s="109"/>
      <c r="I314" s="34"/>
      <c r="J314" s="34"/>
      <c r="K314" s="34"/>
      <c r="L314" s="34"/>
      <c r="M314" s="152"/>
      <c r="N314" s="235"/>
    </row>
    <row r="315" spans="1:14" ht="59.25" customHeight="1">
      <c r="A315" s="183"/>
      <c r="B315" s="236"/>
      <c r="C315" s="190"/>
      <c r="D315" s="53" t="s">
        <v>83</v>
      </c>
      <c r="E315" s="235"/>
      <c r="F315" s="34"/>
      <c r="G315" s="34">
        <f>H315+I315+J315+K315+L315</f>
        <v>400</v>
      </c>
      <c r="H315" s="109">
        <v>80</v>
      </c>
      <c r="I315" s="34">
        <v>80</v>
      </c>
      <c r="J315" s="34">
        <v>80</v>
      </c>
      <c r="K315" s="34">
        <v>80</v>
      </c>
      <c r="L315" s="34">
        <v>80</v>
      </c>
      <c r="M315" s="152"/>
      <c r="N315" s="235"/>
    </row>
    <row r="316" spans="1:14" ht="55.5" customHeight="1">
      <c r="A316" s="183"/>
      <c r="B316" s="236"/>
      <c r="C316" s="190"/>
      <c r="D316" s="52" t="s">
        <v>27</v>
      </c>
      <c r="E316" s="235"/>
      <c r="F316" s="34"/>
      <c r="G316" s="34"/>
      <c r="H316" s="109"/>
      <c r="I316" s="34"/>
      <c r="J316" s="34"/>
      <c r="K316" s="34"/>
      <c r="L316" s="34"/>
      <c r="M316" s="152"/>
      <c r="N316" s="235"/>
    </row>
    <row r="317" spans="1:14" ht="39.75" customHeight="1">
      <c r="A317" s="189" t="s">
        <v>272</v>
      </c>
      <c r="B317" s="236" t="s">
        <v>276</v>
      </c>
      <c r="C317" s="190" t="s">
        <v>321</v>
      </c>
      <c r="D317" s="17" t="s">
        <v>32</v>
      </c>
      <c r="E317" s="235" t="s">
        <v>56</v>
      </c>
      <c r="F317" s="34"/>
      <c r="G317" s="34">
        <f aca="true" t="shared" si="65" ref="G317:L317">G318+G319+G320</f>
        <v>10006</v>
      </c>
      <c r="H317" s="109">
        <f t="shared" si="65"/>
        <v>3313</v>
      </c>
      <c r="I317" s="34">
        <f t="shared" si="65"/>
        <v>3335</v>
      </c>
      <c r="J317" s="34">
        <f t="shared" si="65"/>
        <v>3358</v>
      </c>
      <c r="K317" s="34">
        <f t="shared" si="65"/>
        <v>0</v>
      </c>
      <c r="L317" s="34">
        <f t="shared" si="65"/>
        <v>0</v>
      </c>
      <c r="M317" s="152" t="s">
        <v>285</v>
      </c>
      <c r="N317" s="235" t="s">
        <v>155</v>
      </c>
    </row>
    <row r="318" spans="1:14" ht="67.5" customHeight="1">
      <c r="A318" s="189"/>
      <c r="B318" s="236"/>
      <c r="C318" s="190"/>
      <c r="D318" s="53" t="s">
        <v>25</v>
      </c>
      <c r="E318" s="235"/>
      <c r="F318" s="34"/>
      <c r="G318" s="34">
        <f aca="true" t="shared" si="66" ref="G318:L318">G322+G326</f>
        <v>10006</v>
      </c>
      <c r="H318" s="109">
        <f t="shared" si="66"/>
        <v>3313</v>
      </c>
      <c r="I318" s="34">
        <f t="shared" si="66"/>
        <v>3335</v>
      </c>
      <c r="J318" s="34">
        <f t="shared" si="66"/>
        <v>3358</v>
      </c>
      <c r="K318" s="34">
        <f t="shared" si="66"/>
        <v>0</v>
      </c>
      <c r="L318" s="34">
        <f t="shared" si="66"/>
        <v>0</v>
      </c>
      <c r="M318" s="152"/>
      <c r="N318" s="235"/>
    </row>
    <row r="319" spans="1:14" ht="45.75" customHeight="1">
      <c r="A319" s="189"/>
      <c r="B319" s="236"/>
      <c r="C319" s="190"/>
      <c r="D319" s="53" t="s">
        <v>83</v>
      </c>
      <c r="E319" s="235"/>
      <c r="F319" s="34"/>
      <c r="G319" s="34"/>
      <c r="H319" s="109"/>
      <c r="I319" s="34"/>
      <c r="J319" s="34"/>
      <c r="K319" s="34"/>
      <c r="L319" s="34"/>
      <c r="M319" s="152"/>
      <c r="N319" s="235"/>
    </row>
    <row r="320" spans="1:14" ht="105" customHeight="1">
      <c r="A320" s="189"/>
      <c r="B320" s="236"/>
      <c r="C320" s="190"/>
      <c r="D320" s="52" t="s">
        <v>27</v>
      </c>
      <c r="E320" s="235"/>
      <c r="F320" s="34"/>
      <c r="G320" s="34"/>
      <c r="H320" s="109"/>
      <c r="I320" s="34"/>
      <c r="J320" s="34"/>
      <c r="K320" s="34"/>
      <c r="L320" s="34"/>
      <c r="M320" s="152"/>
      <c r="N320" s="235"/>
    </row>
    <row r="321" spans="1:14" ht="31.5" customHeight="1">
      <c r="A321" s="54" t="s">
        <v>273</v>
      </c>
      <c r="B321" s="190" t="s">
        <v>156</v>
      </c>
      <c r="C321" s="190" t="s">
        <v>321</v>
      </c>
      <c r="D321" s="52" t="s">
        <v>32</v>
      </c>
      <c r="E321" s="235" t="s">
        <v>56</v>
      </c>
      <c r="F321" s="34"/>
      <c r="G321" s="34">
        <f aca="true" t="shared" si="67" ref="G321:L321">G322+G323+G324</f>
        <v>480</v>
      </c>
      <c r="H321" s="109">
        <f t="shared" si="67"/>
        <v>180</v>
      </c>
      <c r="I321" s="34">
        <f t="shared" si="67"/>
        <v>150</v>
      </c>
      <c r="J321" s="34">
        <f t="shared" si="67"/>
        <v>150</v>
      </c>
      <c r="K321" s="34">
        <f t="shared" si="67"/>
        <v>0</v>
      </c>
      <c r="L321" s="34">
        <f t="shared" si="67"/>
        <v>0</v>
      </c>
      <c r="M321" s="152" t="s">
        <v>285</v>
      </c>
      <c r="N321" s="235" t="s">
        <v>157</v>
      </c>
    </row>
    <row r="322" spans="1:14" ht="69.75" customHeight="1">
      <c r="A322" s="56"/>
      <c r="B322" s="190"/>
      <c r="C322" s="190"/>
      <c r="D322" s="53" t="s">
        <v>25</v>
      </c>
      <c r="E322" s="235"/>
      <c r="F322" s="34"/>
      <c r="G322" s="34">
        <f>H322+I322+J322+K322+L322</f>
        <v>480</v>
      </c>
      <c r="H322" s="109">
        <f>150+30</f>
        <v>180</v>
      </c>
      <c r="I322" s="34">
        <v>150</v>
      </c>
      <c r="J322" s="34">
        <v>150</v>
      </c>
      <c r="K322" s="34">
        <v>0</v>
      </c>
      <c r="L322" s="34">
        <v>0</v>
      </c>
      <c r="M322" s="152"/>
      <c r="N322" s="235"/>
    </row>
    <row r="323" spans="1:14" ht="45.75" customHeight="1">
      <c r="A323" s="56"/>
      <c r="B323" s="190"/>
      <c r="C323" s="190"/>
      <c r="D323" s="53" t="s">
        <v>83</v>
      </c>
      <c r="E323" s="235"/>
      <c r="F323" s="34"/>
      <c r="G323" s="34"/>
      <c r="H323" s="109"/>
      <c r="I323" s="34"/>
      <c r="J323" s="34"/>
      <c r="K323" s="34"/>
      <c r="L323" s="34"/>
      <c r="M323" s="152"/>
      <c r="N323" s="235"/>
    </row>
    <row r="324" spans="1:14" ht="117.75" customHeight="1">
      <c r="A324" s="56"/>
      <c r="B324" s="190"/>
      <c r="C324" s="190"/>
      <c r="D324" s="52" t="s">
        <v>27</v>
      </c>
      <c r="E324" s="235"/>
      <c r="F324" s="34"/>
      <c r="G324" s="34"/>
      <c r="H324" s="109"/>
      <c r="I324" s="34"/>
      <c r="J324" s="34"/>
      <c r="K324" s="34"/>
      <c r="L324" s="34"/>
      <c r="M324" s="152"/>
      <c r="N324" s="235"/>
    </row>
    <row r="325" spans="1:14" ht="35.25" customHeight="1">
      <c r="A325" s="167" t="s">
        <v>274</v>
      </c>
      <c r="B325" s="190" t="s">
        <v>158</v>
      </c>
      <c r="C325" s="190" t="s">
        <v>321</v>
      </c>
      <c r="D325" s="52" t="s">
        <v>32</v>
      </c>
      <c r="E325" s="235" t="s">
        <v>56</v>
      </c>
      <c r="F325" s="34"/>
      <c r="G325" s="34">
        <f aca="true" t="shared" si="68" ref="G325:L325">G326+G327+G328</f>
        <v>9526</v>
      </c>
      <c r="H325" s="109">
        <f t="shared" si="68"/>
        <v>3133</v>
      </c>
      <c r="I325" s="34">
        <f t="shared" si="68"/>
        <v>3185</v>
      </c>
      <c r="J325" s="34">
        <f t="shared" si="68"/>
        <v>3208</v>
      </c>
      <c r="K325" s="34">
        <f t="shared" si="68"/>
        <v>0</v>
      </c>
      <c r="L325" s="34">
        <f t="shared" si="68"/>
        <v>0</v>
      </c>
      <c r="M325" s="152" t="s">
        <v>285</v>
      </c>
      <c r="N325" s="235" t="s">
        <v>159</v>
      </c>
    </row>
    <row r="326" spans="1:14" ht="72.75" customHeight="1">
      <c r="A326" s="167"/>
      <c r="B326" s="190"/>
      <c r="C326" s="190"/>
      <c r="D326" s="53" t="s">
        <v>25</v>
      </c>
      <c r="E326" s="235"/>
      <c r="F326" s="34"/>
      <c r="G326" s="34">
        <f>H326+I326+J326+K326+L326</f>
        <v>9526</v>
      </c>
      <c r="H326" s="133">
        <f>3163-30</f>
        <v>3133</v>
      </c>
      <c r="I326" s="34">
        <v>3185</v>
      </c>
      <c r="J326" s="34">
        <v>3208</v>
      </c>
      <c r="K326" s="34">
        <v>0</v>
      </c>
      <c r="L326" s="34">
        <v>0</v>
      </c>
      <c r="M326" s="152"/>
      <c r="N326" s="235"/>
    </row>
    <row r="327" spans="1:14" ht="52.5" customHeight="1">
      <c r="A327" s="167"/>
      <c r="B327" s="190"/>
      <c r="C327" s="190"/>
      <c r="D327" s="57" t="s">
        <v>83</v>
      </c>
      <c r="E327" s="235"/>
      <c r="F327" s="34"/>
      <c r="G327" s="34"/>
      <c r="H327" s="109"/>
      <c r="I327" s="34"/>
      <c r="J327" s="34"/>
      <c r="K327" s="34"/>
      <c r="L327" s="34"/>
      <c r="M327" s="152"/>
      <c r="N327" s="235"/>
    </row>
    <row r="328" spans="1:14" ht="102.75" customHeight="1">
      <c r="A328" s="167"/>
      <c r="B328" s="190"/>
      <c r="C328" s="190"/>
      <c r="D328" s="17" t="s">
        <v>27</v>
      </c>
      <c r="E328" s="235"/>
      <c r="F328" s="34"/>
      <c r="G328" s="34"/>
      <c r="H328" s="109"/>
      <c r="I328" s="34"/>
      <c r="J328" s="34"/>
      <c r="K328" s="34"/>
      <c r="L328" s="34"/>
      <c r="M328" s="152"/>
      <c r="N328" s="235"/>
    </row>
    <row r="329" spans="1:14" ht="44.25" customHeight="1">
      <c r="A329" s="183" t="s">
        <v>299</v>
      </c>
      <c r="B329" s="156" t="s">
        <v>304</v>
      </c>
      <c r="C329" s="170" t="s">
        <v>284</v>
      </c>
      <c r="D329" s="20" t="s">
        <v>32</v>
      </c>
      <c r="E329" s="161"/>
      <c r="F329" s="34"/>
      <c r="G329" s="34">
        <f>G333+G337</f>
        <v>0</v>
      </c>
      <c r="H329" s="109">
        <f>H330+H331+H332</f>
        <v>0</v>
      </c>
      <c r="I329" s="34">
        <f>I333+I337</f>
        <v>0</v>
      </c>
      <c r="J329" s="34">
        <f>J333+J337</f>
        <v>0</v>
      </c>
      <c r="K329" s="34">
        <f>K333+K337</f>
        <v>0</v>
      </c>
      <c r="L329" s="34">
        <f>L333+L337</f>
        <v>0</v>
      </c>
      <c r="M329" s="164" t="s">
        <v>285</v>
      </c>
      <c r="N329" s="161" t="s">
        <v>333</v>
      </c>
    </row>
    <row r="330" spans="1:14" ht="67.5" customHeight="1">
      <c r="A330" s="184"/>
      <c r="B330" s="157"/>
      <c r="C330" s="171"/>
      <c r="D330" s="53" t="s">
        <v>25</v>
      </c>
      <c r="E330" s="162"/>
      <c r="F330" s="34"/>
      <c r="G330" s="34"/>
      <c r="H330" s="109"/>
      <c r="I330" s="34"/>
      <c r="J330" s="34"/>
      <c r="K330" s="34"/>
      <c r="L330" s="34"/>
      <c r="M330" s="165"/>
      <c r="N330" s="162"/>
    </row>
    <row r="331" spans="1:14" ht="44.25" customHeight="1">
      <c r="A331" s="184"/>
      <c r="B331" s="157"/>
      <c r="C331" s="171"/>
      <c r="D331" s="57" t="s">
        <v>83</v>
      </c>
      <c r="E331" s="162"/>
      <c r="F331" s="34"/>
      <c r="G331" s="34"/>
      <c r="H331" s="109"/>
      <c r="I331" s="34"/>
      <c r="J331" s="34"/>
      <c r="K331" s="34"/>
      <c r="L331" s="34"/>
      <c r="M331" s="165"/>
      <c r="N331" s="162"/>
    </row>
    <row r="332" spans="1:14" ht="44.25" customHeight="1">
      <c r="A332" s="185"/>
      <c r="B332" s="158"/>
      <c r="C332" s="159"/>
      <c r="D332" s="17" t="s">
        <v>27</v>
      </c>
      <c r="E332" s="163"/>
      <c r="F332" s="34"/>
      <c r="G332" s="34">
        <f>G336+G340</f>
        <v>0</v>
      </c>
      <c r="H332" s="109">
        <f>H336+H340</f>
        <v>0</v>
      </c>
      <c r="I332" s="34">
        <f>I336+I340</f>
        <v>0</v>
      </c>
      <c r="J332" s="34"/>
      <c r="K332" s="34"/>
      <c r="L332" s="34"/>
      <c r="M332" s="166"/>
      <c r="N332" s="163"/>
    </row>
    <row r="333" spans="1:14" ht="65.25" customHeight="1">
      <c r="A333" s="54" t="s">
        <v>300</v>
      </c>
      <c r="B333" s="55" t="s">
        <v>302</v>
      </c>
      <c r="C333" s="170" t="s">
        <v>284</v>
      </c>
      <c r="D333" s="20" t="s">
        <v>32</v>
      </c>
      <c r="E333" s="77" t="s">
        <v>15</v>
      </c>
      <c r="F333" s="34"/>
      <c r="G333" s="34">
        <f aca="true" t="shared" si="69" ref="G333:L333">G334+G335+G336</f>
        <v>0</v>
      </c>
      <c r="H333" s="109">
        <f t="shared" si="69"/>
        <v>0</v>
      </c>
      <c r="I333" s="34">
        <f t="shared" si="69"/>
        <v>0</v>
      </c>
      <c r="J333" s="34">
        <f t="shared" si="69"/>
        <v>0</v>
      </c>
      <c r="K333" s="34">
        <f t="shared" si="69"/>
        <v>0</v>
      </c>
      <c r="L333" s="34">
        <f t="shared" si="69"/>
        <v>0</v>
      </c>
      <c r="M333" s="164" t="s">
        <v>285</v>
      </c>
      <c r="N333" s="161" t="s">
        <v>333</v>
      </c>
    </row>
    <row r="334" spans="1:14" ht="82.5" customHeight="1">
      <c r="A334" s="54"/>
      <c r="B334" s="55"/>
      <c r="C334" s="171"/>
      <c r="D334" s="53" t="s">
        <v>25</v>
      </c>
      <c r="E334" s="77"/>
      <c r="F334" s="34"/>
      <c r="G334" s="34"/>
      <c r="H334" s="109"/>
      <c r="I334" s="34"/>
      <c r="J334" s="34"/>
      <c r="K334" s="34"/>
      <c r="L334" s="34"/>
      <c r="M334" s="165"/>
      <c r="N334" s="162"/>
    </row>
    <row r="335" spans="1:14" ht="84" customHeight="1">
      <c r="A335" s="54"/>
      <c r="B335" s="55"/>
      <c r="C335" s="171"/>
      <c r="D335" s="57" t="s">
        <v>83</v>
      </c>
      <c r="E335" s="77"/>
      <c r="F335" s="34"/>
      <c r="G335" s="34"/>
      <c r="H335" s="109"/>
      <c r="I335" s="34"/>
      <c r="J335" s="34"/>
      <c r="K335" s="34"/>
      <c r="L335" s="34"/>
      <c r="M335" s="165"/>
      <c r="N335" s="162"/>
    </row>
    <row r="336" spans="1:14" ht="69" customHeight="1">
      <c r="A336" s="54"/>
      <c r="B336" s="55"/>
      <c r="C336" s="159"/>
      <c r="D336" s="17" t="s">
        <v>27</v>
      </c>
      <c r="E336" s="77"/>
      <c r="F336" s="34"/>
      <c r="G336" s="34">
        <f>H336+I336+J336+K336+L336</f>
        <v>0</v>
      </c>
      <c r="H336" s="109">
        <v>0</v>
      </c>
      <c r="I336" s="34">
        <v>0</v>
      </c>
      <c r="J336" s="34"/>
      <c r="K336" s="34"/>
      <c r="L336" s="34"/>
      <c r="M336" s="166"/>
      <c r="N336" s="163"/>
    </row>
    <row r="337" spans="1:14" ht="44.25" customHeight="1">
      <c r="A337" s="180" t="s">
        <v>301</v>
      </c>
      <c r="B337" s="153" t="s">
        <v>303</v>
      </c>
      <c r="C337" s="170" t="s">
        <v>284</v>
      </c>
      <c r="D337" s="20" t="s">
        <v>32</v>
      </c>
      <c r="E337" s="161" t="s">
        <v>16</v>
      </c>
      <c r="F337" s="34"/>
      <c r="G337" s="34">
        <f>G338+G339+G340</f>
        <v>0</v>
      </c>
      <c r="H337" s="109">
        <f>H338+H339+H340</f>
        <v>0</v>
      </c>
      <c r="I337" s="34">
        <f>I338+I339+I340</f>
        <v>0</v>
      </c>
      <c r="J337" s="34"/>
      <c r="K337" s="34"/>
      <c r="L337" s="34"/>
      <c r="M337" s="164" t="s">
        <v>285</v>
      </c>
      <c r="N337" s="161" t="s">
        <v>333</v>
      </c>
    </row>
    <row r="338" spans="1:14" ht="44.25" customHeight="1">
      <c r="A338" s="181"/>
      <c r="B338" s="154"/>
      <c r="C338" s="171"/>
      <c r="D338" s="53" t="s">
        <v>25</v>
      </c>
      <c r="E338" s="162"/>
      <c r="F338" s="34"/>
      <c r="G338" s="34"/>
      <c r="H338" s="109"/>
      <c r="I338" s="34"/>
      <c r="J338" s="34"/>
      <c r="K338" s="34"/>
      <c r="L338" s="34"/>
      <c r="M338" s="165"/>
      <c r="N338" s="162"/>
    </row>
    <row r="339" spans="1:14" ht="44.25" customHeight="1">
      <c r="A339" s="181"/>
      <c r="B339" s="154"/>
      <c r="C339" s="171"/>
      <c r="D339" s="57" t="s">
        <v>83</v>
      </c>
      <c r="E339" s="162"/>
      <c r="F339" s="34"/>
      <c r="G339" s="34"/>
      <c r="H339" s="109"/>
      <c r="I339" s="34"/>
      <c r="J339" s="34"/>
      <c r="K339" s="34"/>
      <c r="L339" s="34"/>
      <c r="M339" s="165"/>
      <c r="N339" s="162"/>
    </row>
    <row r="340" spans="1:14" ht="66.75" customHeight="1">
      <c r="A340" s="182"/>
      <c r="B340" s="155"/>
      <c r="C340" s="159"/>
      <c r="D340" s="17" t="s">
        <v>27</v>
      </c>
      <c r="E340" s="163"/>
      <c r="F340" s="34"/>
      <c r="G340" s="34">
        <f>H340+I340+J340+K340+L340</f>
        <v>0</v>
      </c>
      <c r="H340" s="109"/>
      <c r="I340" s="34">
        <v>0</v>
      </c>
      <c r="J340" s="34"/>
      <c r="K340" s="34"/>
      <c r="L340" s="34"/>
      <c r="M340" s="166"/>
      <c r="N340" s="163"/>
    </row>
    <row r="341" spans="1:14" s="3" customFormat="1" ht="57" customHeight="1">
      <c r="A341" s="193" t="s">
        <v>160</v>
      </c>
      <c r="B341" s="193"/>
      <c r="C341" s="193"/>
      <c r="D341" s="58" t="s">
        <v>32</v>
      </c>
      <c r="E341" s="194"/>
      <c r="F341" s="22">
        <f aca="true" t="shared" si="70" ref="F341:L341">F342+F344+F345+F343</f>
        <v>561508.9</v>
      </c>
      <c r="G341" s="22">
        <f t="shared" si="70"/>
        <v>2394043.76</v>
      </c>
      <c r="H341" s="99">
        <f t="shared" si="70"/>
        <v>568123.2000000001</v>
      </c>
      <c r="I341" s="121">
        <f t="shared" si="70"/>
        <v>570284.96</v>
      </c>
      <c r="J341" s="22">
        <f t="shared" si="70"/>
        <v>573152</v>
      </c>
      <c r="K341" s="22">
        <f t="shared" si="70"/>
        <v>571701</v>
      </c>
      <c r="L341" s="22">
        <f t="shared" si="70"/>
        <v>113902.99999999999</v>
      </c>
      <c r="M341" s="194"/>
      <c r="N341" s="194"/>
    </row>
    <row r="342" spans="1:14" s="3" customFormat="1" ht="85.5" customHeight="1">
      <c r="A342" s="193"/>
      <c r="B342" s="193"/>
      <c r="C342" s="193"/>
      <c r="D342" s="28" t="s">
        <v>25</v>
      </c>
      <c r="E342" s="194"/>
      <c r="F342" s="22">
        <f>F148+F166+F170+F191+F249+F289+F304+F314+F318</f>
        <v>417162.2</v>
      </c>
      <c r="G342" s="22">
        <f>H342+I342+J342+K342+L342</f>
        <v>1844614.4</v>
      </c>
      <c r="H342" s="99">
        <f>H148+H166+H170+H191+H249+H289+H304+H314+H318</f>
        <v>464141.4</v>
      </c>
      <c r="I342" s="121">
        <f>I148+I166+I170+I191+I249+I289+I304+I314+I318</f>
        <v>461326</v>
      </c>
      <c r="J342" s="22">
        <f>J148+J166+J170+J191+J249+J289+J304+J314+J318</f>
        <v>461349</v>
      </c>
      <c r="K342" s="22">
        <f>K148+K166+K170+K191+K249+K289+K304+K314+K318</f>
        <v>457798</v>
      </c>
      <c r="L342" s="22">
        <f>L148+L166+L170+L191+L249+L289+L304+L314+L318</f>
        <v>0</v>
      </c>
      <c r="M342" s="194"/>
      <c r="N342" s="194"/>
    </row>
    <row r="343" spans="1:14" s="3" customFormat="1" ht="71.25" customHeight="1">
      <c r="A343" s="193"/>
      <c r="B343" s="193"/>
      <c r="C343" s="193"/>
      <c r="D343" s="59" t="s">
        <v>93</v>
      </c>
      <c r="E343" s="194"/>
      <c r="F343" s="22"/>
      <c r="G343" s="22"/>
      <c r="H343" s="99">
        <f>H149+H171+H192+H250+H290+H300+H305</f>
        <v>3120.4</v>
      </c>
      <c r="I343" s="121">
        <f>I149+I290+I305</f>
        <v>0</v>
      </c>
      <c r="J343" s="22">
        <f>J149+J290+J305</f>
        <v>0</v>
      </c>
      <c r="K343" s="22">
        <f>K149+K290+K305</f>
        <v>0</v>
      </c>
      <c r="L343" s="22">
        <f>L149+L290+L305</f>
        <v>0</v>
      </c>
      <c r="M343" s="194"/>
      <c r="N343" s="194"/>
    </row>
    <row r="344" spans="1:14" s="3" customFormat="1" ht="61.5" customHeight="1">
      <c r="A344" s="193"/>
      <c r="B344" s="193"/>
      <c r="C344" s="193"/>
      <c r="D344" s="28" t="s">
        <v>83</v>
      </c>
      <c r="E344" s="194"/>
      <c r="F344" s="22">
        <f>F150+F172+F193+F251+F291+F306+F331+F319+F315+F167</f>
        <v>144346.7</v>
      </c>
      <c r="G344" s="22">
        <f>H344+I344+J344+K344+L344</f>
        <v>549429.36</v>
      </c>
      <c r="H344" s="99">
        <f>H150+H172+H193+H251+H291+H306+H331+H319+H315+H167</f>
        <v>100861.4</v>
      </c>
      <c r="I344" s="121">
        <f>I150+I172+I193+I251+I291+I306+I331+I319+I315+I167</f>
        <v>108958.95999999998</v>
      </c>
      <c r="J344" s="22">
        <f>J150+J172+J193+J251+J291+J306+J331+J319+J315+J167</f>
        <v>111802.99999999999</v>
      </c>
      <c r="K344" s="22">
        <f>K150+K172+K193+K251+K291+K306+K331+K319+K315+K167</f>
        <v>113902.99999999999</v>
      </c>
      <c r="L344" s="22">
        <f>L150+L172+L193+L251+L291+L306+L331+L319+L315+L167</f>
        <v>113902.99999999999</v>
      </c>
      <c r="M344" s="194"/>
      <c r="N344" s="194"/>
    </row>
    <row r="345" spans="1:14" s="3" customFormat="1" ht="67.5" customHeight="1">
      <c r="A345" s="193"/>
      <c r="B345" s="193"/>
      <c r="C345" s="193"/>
      <c r="D345" s="28" t="s">
        <v>87</v>
      </c>
      <c r="E345" s="194"/>
      <c r="F345" s="22">
        <f>F151+F292+F307</f>
        <v>0</v>
      </c>
      <c r="G345" s="22">
        <f>H345+I345+J345+K345+L345</f>
        <v>0</v>
      </c>
      <c r="H345" s="99">
        <f>H151+H292+H307+H332</f>
        <v>0</v>
      </c>
      <c r="I345" s="121">
        <f>I151+I292+I307+I332</f>
        <v>0</v>
      </c>
      <c r="J345" s="22">
        <f>J151+J292+J307</f>
        <v>0</v>
      </c>
      <c r="K345" s="22">
        <f>K151+K292+K307</f>
        <v>0</v>
      </c>
      <c r="L345" s="22">
        <f>L151+L292+L307</f>
        <v>0</v>
      </c>
      <c r="M345" s="194"/>
      <c r="N345" s="194"/>
    </row>
    <row r="346" spans="1:14" ht="27.75" customHeight="1">
      <c r="A346" s="33"/>
      <c r="B346" s="32"/>
      <c r="C346" s="32"/>
      <c r="D346" s="33"/>
      <c r="E346" s="33"/>
      <c r="F346" s="33"/>
      <c r="G346" s="33"/>
      <c r="H346" s="130"/>
      <c r="I346" s="125"/>
      <c r="J346" s="33"/>
      <c r="K346" s="33"/>
      <c r="L346" s="33"/>
      <c r="M346" s="33"/>
      <c r="N346" s="33"/>
    </row>
    <row r="347" spans="1:14" ht="21" customHeight="1">
      <c r="A347" s="60"/>
      <c r="B347" s="32"/>
      <c r="C347" s="32"/>
      <c r="D347" s="33"/>
      <c r="E347" s="33"/>
      <c r="F347" s="33"/>
      <c r="G347" s="33"/>
      <c r="H347" s="130"/>
      <c r="I347" s="125"/>
      <c r="J347" s="33"/>
      <c r="K347" s="33"/>
      <c r="L347" s="33"/>
      <c r="M347" s="33"/>
      <c r="N347" s="33"/>
    </row>
    <row r="348" spans="1:14" ht="22.5" customHeight="1">
      <c r="A348" s="229"/>
      <c r="B348" s="233"/>
      <c r="C348" s="233"/>
      <c r="D348" s="234"/>
      <c r="E348" s="229"/>
      <c r="F348" s="229"/>
      <c r="G348" s="229"/>
      <c r="H348" s="232"/>
      <c r="I348" s="229"/>
      <c r="J348" s="230"/>
      <c r="K348" s="230"/>
      <c r="L348" s="227" t="s">
        <v>161</v>
      </c>
      <c r="M348" s="227"/>
      <c r="N348" s="227"/>
    </row>
    <row r="349" spans="1:14" ht="22.5" customHeight="1">
      <c r="A349" s="229"/>
      <c r="B349" s="233"/>
      <c r="C349" s="233"/>
      <c r="D349" s="234"/>
      <c r="E349" s="229"/>
      <c r="F349" s="229"/>
      <c r="G349" s="229"/>
      <c r="H349" s="232"/>
      <c r="I349" s="229"/>
      <c r="J349" s="230"/>
      <c r="K349" s="230"/>
      <c r="L349" s="227"/>
      <c r="M349" s="227"/>
      <c r="N349" s="227"/>
    </row>
    <row r="350" spans="1:14" ht="12.75" customHeight="1" hidden="1">
      <c r="A350" s="229"/>
      <c r="B350" s="233"/>
      <c r="C350" s="233"/>
      <c r="D350" s="234"/>
      <c r="E350" s="229"/>
      <c r="F350" s="229"/>
      <c r="G350" s="229"/>
      <c r="H350" s="232"/>
      <c r="I350" s="229"/>
      <c r="J350" s="230"/>
      <c r="K350" s="230"/>
      <c r="L350" s="231"/>
      <c r="M350" s="231"/>
      <c r="N350" s="231"/>
    </row>
    <row r="351" spans="1:14" ht="21.75" customHeight="1">
      <c r="A351" s="227" t="s">
        <v>162</v>
      </c>
      <c r="B351" s="227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</row>
    <row r="352" spans="1:14" ht="24.75" customHeight="1" thickBot="1">
      <c r="A352" s="228" t="s">
        <v>163</v>
      </c>
      <c r="B352" s="228"/>
      <c r="C352" s="228"/>
      <c r="D352" s="228"/>
      <c r="E352" s="228"/>
      <c r="F352" s="228"/>
      <c r="G352" s="228"/>
      <c r="H352" s="228"/>
      <c r="I352" s="228"/>
      <c r="J352" s="228"/>
      <c r="K352" s="228"/>
      <c r="L352" s="228"/>
      <c r="M352" s="228"/>
      <c r="N352" s="228"/>
    </row>
    <row r="353" spans="1:14" s="3" customFormat="1" ht="111.75" customHeight="1">
      <c r="A353" s="211" t="s">
        <v>4</v>
      </c>
      <c r="B353" s="212" t="s">
        <v>5</v>
      </c>
      <c r="C353" s="212" t="s">
        <v>6</v>
      </c>
      <c r="D353" s="210" t="s">
        <v>7</v>
      </c>
      <c r="E353" s="210" t="s">
        <v>8</v>
      </c>
      <c r="F353" s="10" t="s">
        <v>9</v>
      </c>
      <c r="G353" s="210" t="s">
        <v>10</v>
      </c>
      <c r="H353" s="218" t="s">
        <v>11</v>
      </c>
      <c r="I353" s="218"/>
      <c r="J353" s="218"/>
      <c r="K353" s="218"/>
      <c r="L353" s="218"/>
      <c r="M353" s="210" t="s">
        <v>12</v>
      </c>
      <c r="N353" s="216" t="s">
        <v>13</v>
      </c>
    </row>
    <row r="354" spans="1:14" s="3" customFormat="1" ht="124.5" customHeight="1">
      <c r="A354" s="211"/>
      <c r="B354" s="212"/>
      <c r="C354" s="212"/>
      <c r="D354" s="210"/>
      <c r="E354" s="210"/>
      <c r="F354" s="11" t="s">
        <v>14</v>
      </c>
      <c r="G354" s="210"/>
      <c r="H354" s="94" t="s">
        <v>15</v>
      </c>
      <c r="I354" s="118" t="s">
        <v>16</v>
      </c>
      <c r="J354" s="11" t="s">
        <v>17</v>
      </c>
      <c r="K354" s="11" t="s">
        <v>18</v>
      </c>
      <c r="L354" s="11" t="s">
        <v>19</v>
      </c>
      <c r="M354" s="210"/>
      <c r="N354" s="216"/>
    </row>
    <row r="355" spans="1:14" s="5" customFormat="1" ht="21" customHeight="1" thickBot="1">
      <c r="A355" s="61">
        <v>1</v>
      </c>
      <c r="B355" s="62">
        <v>2</v>
      </c>
      <c r="C355" s="62">
        <v>3</v>
      </c>
      <c r="D355" s="62">
        <v>4</v>
      </c>
      <c r="E355" s="62">
        <v>5</v>
      </c>
      <c r="F355" s="62">
        <v>6</v>
      </c>
      <c r="G355" s="62">
        <v>7</v>
      </c>
      <c r="H355" s="95">
        <v>8</v>
      </c>
      <c r="I355" s="119">
        <v>9</v>
      </c>
      <c r="J355" s="62">
        <v>10</v>
      </c>
      <c r="K355" s="62">
        <v>11</v>
      </c>
      <c r="L355" s="62">
        <v>12</v>
      </c>
      <c r="M355" s="62">
        <v>13</v>
      </c>
      <c r="N355" s="63">
        <v>14</v>
      </c>
    </row>
    <row r="356" spans="1:14" ht="48" customHeight="1">
      <c r="A356" s="226" t="s">
        <v>20</v>
      </c>
      <c r="B356" s="206" t="s">
        <v>310</v>
      </c>
      <c r="C356" s="159" t="s">
        <v>107</v>
      </c>
      <c r="D356" s="20" t="s">
        <v>22</v>
      </c>
      <c r="E356" s="151" t="s">
        <v>56</v>
      </c>
      <c r="F356" s="64">
        <f>F357+F358+F359</f>
        <v>72492.79999999999</v>
      </c>
      <c r="G356" s="64">
        <f>H356+I356+J356+K356+L356</f>
        <v>352030.361</v>
      </c>
      <c r="H356" s="110">
        <f>H357+H358+H359</f>
        <v>72565.401</v>
      </c>
      <c r="I356" s="137">
        <f>I357+I358+I359</f>
        <v>69559.98</v>
      </c>
      <c r="J356" s="138">
        <f>J357+J358+J359</f>
        <v>70276.98</v>
      </c>
      <c r="K356" s="138">
        <f>K357+K358+K359</f>
        <v>69814</v>
      </c>
      <c r="L356" s="138">
        <f>L357+L358+L359</f>
        <v>69814</v>
      </c>
      <c r="M356" s="160" t="s">
        <v>24</v>
      </c>
      <c r="N356" s="160" t="s">
        <v>247</v>
      </c>
    </row>
    <row r="357" spans="1:14" ht="70.5" customHeight="1">
      <c r="A357" s="226"/>
      <c r="B357" s="207"/>
      <c r="C357" s="159"/>
      <c r="D357" s="17" t="s">
        <v>25</v>
      </c>
      <c r="E357" s="151"/>
      <c r="F357" s="18">
        <f>F361+F393+F377+F397</f>
        <v>2114.3999999999996</v>
      </c>
      <c r="G357" s="18">
        <f aca="true" t="shared" si="71" ref="G357:L357">G361+G365+G369+G373+G393</f>
        <v>0</v>
      </c>
      <c r="H357" s="97">
        <f>H361+H365+H369+H373+H393+H377+H397+H401</f>
        <v>2900</v>
      </c>
      <c r="I357" s="86">
        <f t="shared" si="71"/>
        <v>0</v>
      </c>
      <c r="J357" s="92">
        <f t="shared" si="71"/>
        <v>0</v>
      </c>
      <c r="K357" s="92">
        <f t="shared" si="71"/>
        <v>0</v>
      </c>
      <c r="L357" s="92">
        <f t="shared" si="71"/>
        <v>0</v>
      </c>
      <c r="M357" s="160"/>
      <c r="N357" s="160"/>
    </row>
    <row r="358" spans="1:14" ht="52.5" customHeight="1">
      <c r="A358" s="226"/>
      <c r="B358" s="207"/>
      <c r="C358" s="159"/>
      <c r="D358" s="17" t="s">
        <v>26</v>
      </c>
      <c r="E358" s="151"/>
      <c r="F358" s="18">
        <f>F362+F378+F394+F398</f>
        <v>70378.4</v>
      </c>
      <c r="G358" s="79">
        <f>H358+I358+J358+K358+L358</f>
        <v>349130.361</v>
      </c>
      <c r="H358" s="97">
        <f>H362+H378+H394+H398</f>
        <v>69665.401</v>
      </c>
      <c r="I358" s="86">
        <f>I362+I378+I394+I398</f>
        <v>69559.98</v>
      </c>
      <c r="J358" s="92">
        <f>J362+J378+J394+J398</f>
        <v>70276.98</v>
      </c>
      <c r="K358" s="92">
        <f>K362+K378+K394+K398</f>
        <v>69814</v>
      </c>
      <c r="L358" s="92">
        <f>L362+L378+L394+L398</f>
        <v>69814</v>
      </c>
      <c r="M358" s="160"/>
      <c r="N358" s="160"/>
    </row>
    <row r="359" spans="1:14" ht="77.25" customHeight="1">
      <c r="A359" s="226"/>
      <c r="B359" s="202"/>
      <c r="C359" s="159"/>
      <c r="D359" s="17" t="s">
        <v>27</v>
      </c>
      <c r="E359" s="151"/>
      <c r="F359" s="18">
        <f>F363+F367+F371+F375+F395</f>
        <v>0</v>
      </c>
      <c r="G359" s="79">
        <f aca="true" t="shared" si="72" ref="G359:L359">G363+G367+G371+G375+G395</f>
        <v>0</v>
      </c>
      <c r="H359" s="97">
        <f t="shared" si="72"/>
        <v>0</v>
      </c>
      <c r="I359" s="86">
        <f t="shared" si="72"/>
        <v>0</v>
      </c>
      <c r="J359" s="86">
        <f t="shared" si="72"/>
        <v>0</v>
      </c>
      <c r="K359" s="86">
        <f t="shared" si="72"/>
        <v>0</v>
      </c>
      <c r="L359" s="92">
        <f t="shared" si="72"/>
        <v>0</v>
      </c>
      <c r="M359" s="160"/>
      <c r="N359" s="160"/>
    </row>
    <row r="360" spans="1:14" ht="45" customHeight="1">
      <c r="A360" s="199" t="s">
        <v>28</v>
      </c>
      <c r="B360" s="159" t="s">
        <v>164</v>
      </c>
      <c r="C360" s="159" t="s">
        <v>165</v>
      </c>
      <c r="D360" s="20" t="s">
        <v>22</v>
      </c>
      <c r="E360" s="151" t="s">
        <v>56</v>
      </c>
      <c r="F360" s="64">
        <f>F361+F362+F363</f>
        <v>9124.3</v>
      </c>
      <c r="G360" s="83">
        <f>H360+I360+J360+K360+L360</f>
        <v>46371.421</v>
      </c>
      <c r="H360" s="110">
        <f>H361+H362+H363</f>
        <v>8552.421</v>
      </c>
      <c r="I360" s="137">
        <f>I361+I362+I363</f>
        <v>8525.300000000001</v>
      </c>
      <c r="J360" s="137">
        <f>J361+J362+J363</f>
        <v>9242.3</v>
      </c>
      <c r="K360" s="137">
        <f>K361+K362+K363</f>
        <v>10025.7</v>
      </c>
      <c r="L360" s="138">
        <f>L361+L362+L363</f>
        <v>10025.7</v>
      </c>
      <c r="M360" s="160" t="s">
        <v>24</v>
      </c>
      <c r="N360" s="160" t="s">
        <v>166</v>
      </c>
    </row>
    <row r="361" spans="1:14" ht="69.75" customHeight="1">
      <c r="A361" s="199"/>
      <c r="B361" s="159"/>
      <c r="C361" s="159"/>
      <c r="D361" s="17" t="s">
        <v>25</v>
      </c>
      <c r="E361" s="151"/>
      <c r="F361" s="18"/>
      <c r="G361" s="79"/>
      <c r="H361" s="97"/>
      <c r="I361" s="86"/>
      <c r="J361" s="86"/>
      <c r="K361" s="86"/>
      <c r="L361" s="92"/>
      <c r="M361" s="160"/>
      <c r="N361" s="160"/>
    </row>
    <row r="362" spans="1:14" ht="71.25" customHeight="1">
      <c r="A362" s="199"/>
      <c r="B362" s="159"/>
      <c r="C362" s="159"/>
      <c r="D362" s="17" t="s">
        <v>26</v>
      </c>
      <c r="E362" s="151"/>
      <c r="F362" s="18">
        <f>F366+F374+F370</f>
        <v>9124.3</v>
      </c>
      <c r="G362" s="79">
        <f>H362+I362+J362+K362+L362</f>
        <v>46371.421</v>
      </c>
      <c r="H362" s="97">
        <f>H366+H374+H370</f>
        <v>8552.421</v>
      </c>
      <c r="I362" s="86">
        <f>I366+I374+I370</f>
        <v>8525.300000000001</v>
      </c>
      <c r="J362" s="92">
        <f>J366+J374+J370</f>
        <v>9242.3</v>
      </c>
      <c r="K362" s="92">
        <f>K366+K374+K370</f>
        <v>10025.7</v>
      </c>
      <c r="L362" s="92">
        <f>L366+L374+L370</f>
        <v>10025.7</v>
      </c>
      <c r="M362" s="160"/>
      <c r="N362" s="160"/>
    </row>
    <row r="363" spans="1:14" ht="275.25" customHeight="1">
      <c r="A363" s="199"/>
      <c r="B363" s="159"/>
      <c r="C363" s="159"/>
      <c r="D363" s="17" t="s">
        <v>27</v>
      </c>
      <c r="E363" s="151"/>
      <c r="F363" s="18"/>
      <c r="G363" s="79"/>
      <c r="H363" s="97"/>
      <c r="I363" s="79"/>
      <c r="J363" s="79"/>
      <c r="K363" s="79"/>
      <c r="L363" s="18"/>
      <c r="M363" s="160"/>
      <c r="N363" s="160"/>
    </row>
    <row r="364" spans="1:14" ht="48" customHeight="1">
      <c r="A364" s="201" t="s">
        <v>167</v>
      </c>
      <c r="B364" s="170" t="s">
        <v>168</v>
      </c>
      <c r="C364" s="159" t="s">
        <v>169</v>
      </c>
      <c r="D364" s="20" t="s">
        <v>22</v>
      </c>
      <c r="E364" s="151" t="s">
        <v>56</v>
      </c>
      <c r="F364" s="64">
        <f>F365+F366+F367</f>
        <v>7781.1</v>
      </c>
      <c r="G364" s="83">
        <f>H364+I364+J364+K364+L364</f>
        <v>40675.801</v>
      </c>
      <c r="H364" s="110">
        <f>H365+H366+H367</f>
        <v>7473.401</v>
      </c>
      <c r="I364" s="83">
        <f>I365+I366+I367</f>
        <v>7301.700000000001</v>
      </c>
      <c r="J364" s="83">
        <f>J365+J366+J367</f>
        <v>8007.299999999999</v>
      </c>
      <c r="K364" s="83">
        <f>K365+K366+K367</f>
        <v>8946.7</v>
      </c>
      <c r="L364" s="64">
        <f>L365+L366+L367</f>
        <v>8946.7</v>
      </c>
      <c r="M364" s="160" t="s">
        <v>24</v>
      </c>
      <c r="N364" s="160" t="s">
        <v>248</v>
      </c>
    </row>
    <row r="365" spans="1:14" ht="74.25" customHeight="1">
      <c r="A365" s="201"/>
      <c r="B365" s="171"/>
      <c r="C365" s="159"/>
      <c r="D365" s="17" t="s">
        <v>25</v>
      </c>
      <c r="E365" s="151"/>
      <c r="F365" s="18"/>
      <c r="G365" s="79"/>
      <c r="H365" s="97"/>
      <c r="I365" s="79"/>
      <c r="J365" s="79"/>
      <c r="K365" s="79"/>
      <c r="L365" s="18"/>
      <c r="M365" s="160"/>
      <c r="N365" s="160"/>
    </row>
    <row r="366" spans="1:14" ht="45" customHeight="1">
      <c r="A366" s="201"/>
      <c r="B366" s="171"/>
      <c r="C366" s="159"/>
      <c r="D366" s="17" t="s">
        <v>26</v>
      </c>
      <c r="E366" s="151"/>
      <c r="F366" s="18">
        <v>7781.1</v>
      </c>
      <c r="G366" s="79">
        <f>H366+I366+J366+K366+L366</f>
        <v>40675.801</v>
      </c>
      <c r="H366" s="97">
        <f>7223.401+250</f>
        <v>7473.401</v>
      </c>
      <c r="I366" s="79">
        <f>8740.7-1439</f>
        <v>7301.700000000001</v>
      </c>
      <c r="J366" s="79">
        <f>9446.3-1439</f>
        <v>8007.299999999999</v>
      </c>
      <c r="K366" s="79">
        <v>8946.7</v>
      </c>
      <c r="L366" s="18">
        <v>8946.7</v>
      </c>
      <c r="M366" s="160"/>
      <c r="N366" s="160"/>
    </row>
    <row r="367" spans="1:14" ht="48.75" customHeight="1">
      <c r="A367" s="201"/>
      <c r="B367" s="159"/>
      <c r="C367" s="159"/>
      <c r="D367" s="17" t="s">
        <v>27</v>
      </c>
      <c r="E367" s="151"/>
      <c r="F367" s="18"/>
      <c r="G367" s="79"/>
      <c r="H367" s="97"/>
      <c r="I367" s="79"/>
      <c r="J367" s="79"/>
      <c r="K367" s="79"/>
      <c r="L367" s="18"/>
      <c r="M367" s="160"/>
      <c r="N367" s="160"/>
    </row>
    <row r="368" spans="1:14" ht="48" customHeight="1">
      <c r="A368" s="225" t="s">
        <v>170</v>
      </c>
      <c r="B368" s="159" t="s">
        <v>171</v>
      </c>
      <c r="C368" s="159" t="s">
        <v>169</v>
      </c>
      <c r="D368" s="20" t="s">
        <v>22</v>
      </c>
      <c r="E368" s="151" t="s">
        <v>56</v>
      </c>
      <c r="F368" s="64">
        <f>F369+F370+F371</f>
        <v>1014</v>
      </c>
      <c r="G368" s="83">
        <f>H368+I368+J368+K368+L368</f>
        <v>5365.6</v>
      </c>
      <c r="H368" s="110">
        <f>H369+H370+H371</f>
        <v>1014</v>
      </c>
      <c r="I368" s="83">
        <f>I369+I370+I371</f>
        <v>1158.6</v>
      </c>
      <c r="J368" s="83">
        <f>J369+J370+J371</f>
        <v>1165</v>
      </c>
      <c r="K368" s="83">
        <f>K369+K370+K371</f>
        <v>1014</v>
      </c>
      <c r="L368" s="64">
        <f>L369+L370+L371</f>
        <v>1014</v>
      </c>
      <c r="M368" s="160" t="s">
        <v>24</v>
      </c>
      <c r="N368" s="160" t="s">
        <v>248</v>
      </c>
    </row>
    <row r="369" spans="1:14" ht="69" customHeight="1">
      <c r="A369" s="225"/>
      <c r="B369" s="159"/>
      <c r="C369" s="159"/>
      <c r="D369" s="17" t="s">
        <v>25</v>
      </c>
      <c r="E369" s="151"/>
      <c r="F369" s="18"/>
      <c r="G369" s="79"/>
      <c r="H369" s="97"/>
      <c r="I369" s="79"/>
      <c r="J369" s="79"/>
      <c r="K369" s="79"/>
      <c r="L369" s="18"/>
      <c r="M369" s="160"/>
      <c r="N369" s="160"/>
    </row>
    <row r="370" spans="1:14" ht="45.75" customHeight="1">
      <c r="A370" s="225"/>
      <c r="B370" s="159"/>
      <c r="C370" s="159"/>
      <c r="D370" s="17" t="s">
        <v>26</v>
      </c>
      <c r="E370" s="151"/>
      <c r="F370" s="18">
        <v>1014</v>
      </c>
      <c r="G370" s="79">
        <f>H370+I370+J370+K370+L370</f>
        <v>5365.6</v>
      </c>
      <c r="H370" s="97">
        <f>1014</f>
        <v>1014</v>
      </c>
      <c r="I370" s="79">
        <v>1158.6</v>
      </c>
      <c r="J370" s="79">
        <v>1165</v>
      </c>
      <c r="K370" s="79">
        <v>1014</v>
      </c>
      <c r="L370" s="18">
        <v>1014</v>
      </c>
      <c r="M370" s="160"/>
      <c r="N370" s="160"/>
    </row>
    <row r="371" spans="1:14" ht="46.5" customHeight="1">
      <c r="A371" s="225"/>
      <c r="B371" s="159"/>
      <c r="C371" s="159"/>
      <c r="D371" s="17" t="s">
        <v>27</v>
      </c>
      <c r="E371" s="151"/>
      <c r="F371" s="18"/>
      <c r="G371" s="79"/>
      <c r="H371" s="97"/>
      <c r="I371" s="79"/>
      <c r="J371" s="79"/>
      <c r="K371" s="79"/>
      <c r="L371" s="18"/>
      <c r="M371" s="160"/>
      <c r="N371" s="160"/>
    </row>
    <row r="372" spans="1:14" ht="48" customHeight="1">
      <c r="A372" s="224" t="s">
        <v>172</v>
      </c>
      <c r="B372" s="159" t="s">
        <v>173</v>
      </c>
      <c r="C372" s="159" t="s">
        <v>174</v>
      </c>
      <c r="D372" s="20" t="s">
        <v>22</v>
      </c>
      <c r="E372" s="151" t="s">
        <v>56</v>
      </c>
      <c r="F372" s="64">
        <f>F373+F374+F375</f>
        <v>329.2</v>
      </c>
      <c r="G372" s="83">
        <f>H372+I372+J372+K372+L372</f>
        <v>330.02</v>
      </c>
      <c r="H372" s="110">
        <f>H373+H374+H375</f>
        <v>65.02</v>
      </c>
      <c r="I372" s="83">
        <f>I373+I374+I375</f>
        <v>65</v>
      </c>
      <c r="J372" s="83">
        <f>J373+J374+J375</f>
        <v>70</v>
      </c>
      <c r="K372" s="83">
        <f>K373+K374+K375</f>
        <v>65</v>
      </c>
      <c r="L372" s="64">
        <f>L373+L374+L375</f>
        <v>65</v>
      </c>
      <c r="M372" s="160" t="s">
        <v>24</v>
      </c>
      <c r="N372" s="160" t="s">
        <v>248</v>
      </c>
    </row>
    <row r="373" spans="1:14" ht="52.5" customHeight="1">
      <c r="A373" s="224"/>
      <c r="B373" s="159"/>
      <c r="C373" s="159"/>
      <c r="D373" s="17" t="s">
        <v>25</v>
      </c>
      <c r="E373" s="151"/>
      <c r="F373" s="18"/>
      <c r="G373" s="79"/>
      <c r="H373" s="97"/>
      <c r="I373" s="79"/>
      <c r="J373" s="79"/>
      <c r="K373" s="79"/>
      <c r="L373" s="18"/>
      <c r="M373" s="160"/>
      <c r="N373" s="160"/>
    </row>
    <row r="374" spans="1:14" ht="46.5" customHeight="1">
      <c r="A374" s="224"/>
      <c r="B374" s="159"/>
      <c r="C374" s="159"/>
      <c r="D374" s="17" t="s">
        <v>26</v>
      </c>
      <c r="E374" s="151"/>
      <c r="F374" s="18">
        <v>329.2</v>
      </c>
      <c r="G374" s="79">
        <f>H374+I374+J374+K374+L374</f>
        <v>330.02</v>
      </c>
      <c r="H374" s="97">
        <v>65.02</v>
      </c>
      <c r="I374" s="79">
        <v>65</v>
      </c>
      <c r="J374" s="79">
        <v>70</v>
      </c>
      <c r="K374" s="79">
        <v>65</v>
      </c>
      <c r="L374" s="18">
        <v>65</v>
      </c>
      <c r="M374" s="160"/>
      <c r="N374" s="160"/>
    </row>
    <row r="375" spans="1:14" ht="31.5" customHeight="1">
      <c r="A375" s="224"/>
      <c r="B375" s="159"/>
      <c r="C375" s="159"/>
      <c r="D375" s="17" t="s">
        <v>27</v>
      </c>
      <c r="E375" s="151"/>
      <c r="F375" s="18"/>
      <c r="G375" s="79"/>
      <c r="H375" s="97"/>
      <c r="I375" s="79"/>
      <c r="J375" s="79"/>
      <c r="K375" s="79"/>
      <c r="L375" s="18"/>
      <c r="M375" s="160"/>
      <c r="N375" s="160"/>
    </row>
    <row r="376" spans="1:14" ht="48.75" customHeight="1">
      <c r="A376" s="169" t="s">
        <v>30</v>
      </c>
      <c r="B376" s="159" t="s">
        <v>175</v>
      </c>
      <c r="C376" s="148" t="s">
        <v>176</v>
      </c>
      <c r="D376" s="20" t="s">
        <v>32</v>
      </c>
      <c r="E376" s="151" t="s">
        <v>56</v>
      </c>
      <c r="F376" s="84">
        <f>F377+F378+F379</f>
        <v>61411.5</v>
      </c>
      <c r="G376" s="84">
        <f>H376+I376+J376+K376+L376</f>
        <v>294519.94</v>
      </c>
      <c r="H376" s="98">
        <f>H377+H378+H379</f>
        <v>59665.98</v>
      </c>
      <c r="I376" s="85">
        <f>I377+I378+I379</f>
        <v>59595.68</v>
      </c>
      <c r="J376" s="85">
        <f>J377+J378+J379</f>
        <v>59595.68</v>
      </c>
      <c r="K376" s="85">
        <f>K377+K378+K379</f>
        <v>57831.3</v>
      </c>
      <c r="L376" s="136">
        <f>L377+L378+L379</f>
        <v>57831.3</v>
      </c>
      <c r="M376" s="160" t="s">
        <v>24</v>
      </c>
      <c r="N376" s="146" t="s">
        <v>249</v>
      </c>
    </row>
    <row r="377" spans="1:14" ht="45" customHeight="1">
      <c r="A377" s="169"/>
      <c r="B377" s="159"/>
      <c r="C377" s="159"/>
      <c r="D377" s="17" t="s">
        <v>25</v>
      </c>
      <c r="E377" s="151"/>
      <c r="F377" s="21">
        <f>F381+F385+F389</f>
        <v>2114.3999999999996</v>
      </c>
      <c r="G377" s="84">
        <f>H377+I377+J377+K377+L377</f>
        <v>0</v>
      </c>
      <c r="H377" s="98">
        <f aca="true" t="shared" si="73" ref="H377:L378">H381+H385+H389</f>
        <v>0</v>
      </c>
      <c r="I377" s="85">
        <f t="shared" si="73"/>
        <v>0</v>
      </c>
      <c r="J377" s="136">
        <f t="shared" si="73"/>
        <v>0</v>
      </c>
      <c r="K377" s="136">
        <f t="shared" si="73"/>
        <v>0</v>
      </c>
      <c r="L377" s="136">
        <f t="shared" si="73"/>
        <v>0</v>
      </c>
      <c r="M377" s="160"/>
      <c r="N377" s="146"/>
    </row>
    <row r="378" spans="1:14" ht="45.75" customHeight="1">
      <c r="A378" s="169"/>
      <c r="B378" s="159"/>
      <c r="C378" s="159"/>
      <c r="D378" s="17" t="s">
        <v>26</v>
      </c>
      <c r="E378" s="151"/>
      <c r="F378" s="21">
        <f>F382+F386+F390</f>
        <v>59297.1</v>
      </c>
      <c r="G378" s="84">
        <f>H378+I378+J378+K378+L378</f>
        <v>294519.94</v>
      </c>
      <c r="H378" s="98">
        <f t="shared" si="73"/>
        <v>59665.98</v>
      </c>
      <c r="I378" s="85">
        <f t="shared" si="73"/>
        <v>59595.68</v>
      </c>
      <c r="J378" s="136">
        <f>J382+J386+J390</f>
        <v>59595.68</v>
      </c>
      <c r="K378" s="136">
        <f t="shared" si="73"/>
        <v>57831.3</v>
      </c>
      <c r="L378" s="136">
        <f t="shared" si="73"/>
        <v>57831.3</v>
      </c>
      <c r="M378" s="160"/>
      <c r="N378" s="146"/>
    </row>
    <row r="379" spans="1:14" ht="69" customHeight="1">
      <c r="A379" s="169"/>
      <c r="B379" s="159"/>
      <c r="C379" s="159"/>
      <c r="D379" s="17" t="s">
        <v>27</v>
      </c>
      <c r="E379" s="151"/>
      <c r="F379" s="21"/>
      <c r="G379" s="84"/>
      <c r="H379" s="98"/>
      <c r="I379" s="85"/>
      <c r="J379" s="85"/>
      <c r="K379" s="85"/>
      <c r="L379" s="136"/>
      <c r="M379" s="160"/>
      <c r="N379" s="146"/>
    </row>
    <row r="380" spans="1:14" ht="31.5" customHeight="1">
      <c r="A380" s="168" t="s">
        <v>177</v>
      </c>
      <c r="B380" s="159" t="s">
        <v>168</v>
      </c>
      <c r="C380" s="148" t="s">
        <v>176</v>
      </c>
      <c r="D380" s="20" t="s">
        <v>32</v>
      </c>
      <c r="E380" s="151" t="s">
        <v>56</v>
      </c>
      <c r="F380" s="21">
        <f>F381+F382+F383</f>
        <v>33745.6</v>
      </c>
      <c r="G380" s="84">
        <f>H380+I380+J380+K380+L380</f>
        <v>155935.71</v>
      </c>
      <c r="H380" s="98">
        <f>H381+H382+H383</f>
        <v>31215.27</v>
      </c>
      <c r="I380" s="84">
        <f>I381+I382+I383+I383</f>
        <v>31145.02</v>
      </c>
      <c r="J380" s="84">
        <f>J381+J382+J383</f>
        <v>31145.02</v>
      </c>
      <c r="K380" s="84">
        <f>K381+K382+K383</f>
        <v>31215.2</v>
      </c>
      <c r="L380" s="21">
        <f>L381+L382+L383</f>
        <v>31215.2</v>
      </c>
      <c r="M380" s="160" t="s">
        <v>24</v>
      </c>
      <c r="N380" s="146" t="s">
        <v>249</v>
      </c>
    </row>
    <row r="381" spans="1:14" ht="72.75" customHeight="1">
      <c r="A381" s="168"/>
      <c r="B381" s="159"/>
      <c r="C381" s="159"/>
      <c r="D381" s="17" t="s">
        <v>25</v>
      </c>
      <c r="E381" s="151"/>
      <c r="F381" s="21">
        <v>1163.5</v>
      </c>
      <c r="G381" s="84"/>
      <c r="H381" s="98"/>
      <c r="I381" s="84"/>
      <c r="J381" s="84"/>
      <c r="K381" s="84"/>
      <c r="L381" s="21"/>
      <c r="M381" s="160"/>
      <c r="N381" s="146"/>
    </row>
    <row r="382" spans="1:14" ht="47.25" customHeight="1">
      <c r="A382" s="168"/>
      <c r="B382" s="159"/>
      <c r="C382" s="159"/>
      <c r="D382" s="17" t="s">
        <v>26</v>
      </c>
      <c r="E382" s="151"/>
      <c r="F382" s="21">
        <v>32582.1</v>
      </c>
      <c r="G382" s="84">
        <f>H382+I382+J382+K382+L382</f>
        <v>155935.71</v>
      </c>
      <c r="H382" s="98">
        <f>31215.27</f>
        <v>31215.27</v>
      </c>
      <c r="I382" s="84">
        <v>31145.02</v>
      </c>
      <c r="J382" s="84">
        <v>31145.02</v>
      </c>
      <c r="K382" s="84">
        <v>31215.2</v>
      </c>
      <c r="L382" s="21">
        <v>31215.2</v>
      </c>
      <c r="M382" s="160"/>
      <c r="N382" s="146"/>
    </row>
    <row r="383" spans="1:14" ht="99.75" customHeight="1">
      <c r="A383" s="168"/>
      <c r="B383" s="159"/>
      <c r="C383" s="159"/>
      <c r="D383" s="17" t="s">
        <v>27</v>
      </c>
      <c r="E383" s="151"/>
      <c r="F383" s="21"/>
      <c r="G383" s="84"/>
      <c r="H383" s="98"/>
      <c r="I383" s="84"/>
      <c r="J383" s="85"/>
      <c r="K383" s="84"/>
      <c r="L383" s="21"/>
      <c r="M383" s="160"/>
      <c r="N383" s="146"/>
    </row>
    <row r="384" spans="1:14" ht="31.5" customHeight="1">
      <c r="A384" s="168" t="s">
        <v>178</v>
      </c>
      <c r="B384" s="159" t="s">
        <v>179</v>
      </c>
      <c r="C384" s="148" t="s">
        <v>176</v>
      </c>
      <c r="D384" s="20" t="s">
        <v>32</v>
      </c>
      <c r="E384" s="151" t="s">
        <v>56</v>
      </c>
      <c r="F384" s="21">
        <f>F385+F386+F387</f>
        <v>11806.2</v>
      </c>
      <c r="G384" s="84">
        <f>H384+I384+J384+K384+L384</f>
        <v>67236.59000000001</v>
      </c>
      <c r="H384" s="98">
        <f>H385+H386+H387</f>
        <v>13967.03</v>
      </c>
      <c r="I384" s="85">
        <f>I385+I386+I387</f>
        <v>13966.98</v>
      </c>
      <c r="J384" s="85">
        <f>J385+J386+J387</f>
        <v>13966.98</v>
      </c>
      <c r="K384" s="85">
        <f>K385+K386+K387</f>
        <v>12667.8</v>
      </c>
      <c r="L384" s="136">
        <f>L385+L386+L387</f>
        <v>12667.8</v>
      </c>
      <c r="M384" s="160" t="s">
        <v>24</v>
      </c>
      <c r="N384" s="146" t="s">
        <v>249</v>
      </c>
    </row>
    <row r="385" spans="1:14" ht="81" customHeight="1">
      <c r="A385" s="168"/>
      <c r="B385" s="159"/>
      <c r="C385" s="159"/>
      <c r="D385" s="17" t="s">
        <v>25</v>
      </c>
      <c r="E385" s="151"/>
      <c r="F385" s="21">
        <v>407.1</v>
      </c>
      <c r="G385" s="84"/>
      <c r="H385" s="98"/>
      <c r="I385" s="84"/>
      <c r="J385" s="84"/>
      <c r="K385" s="84"/>
      <c r="L385" s="21"/>
      <c r="M385" s="160"/>
      <c r="N385" s="146"/>
    </row>
    <row r="386" spans="1:14" ht="54" customHeight="1">
      <c r="A386" s="168"/>
      <c r="B386" s="159"/>
      <c r="C386" s="159"/>
      <c r="D386" s="17" t="s">
        <v>26</v>
      </c>
      <c r="E386" s="151"/>
      <c r="F386" s="21">
        <v>11399.1</v>
      </c>
      <c r="G386" s="84">
        <f>H386+I386+J386+K386+L386</f>
        <v>67236.59000000001</v>
      </c>
      <c r="H386" s="98">
        <v>13967.03</v>
      </c>
      <c r="I386" s="85">
        <v>13966.98</v>
      </c>
      <c r="J386" s="85">
        <v>13966.98</v>
      </c>
      <c r="K386" s="84">
        <v>12667.8</v>
      </c>
      <c r="L386" s="21">
        <v>12667.8</v>
      </c>
      <c r="M386" s="160"/>
      <c r="N386" s="146"/>
    </row>
    <row r="387" spans="1:14" ht="84.75" customHeight="1">
      <c r="A387" s="168"/>
      <c r="B387" s="159"/>
      <c r="C387" s="159"/>
      <c r="D387" s="17" t="s">
        <v>27</v>
      </c>
      <c r="E387" s="151"/>
      <c r="F387" s="21"/>
      <c r="G387" s="84"/>
      <c r="H387" s="98"/>
      <c r="I387" s="84"/>
      <c r="J387" s="84"/>
      <c r="K387" s="84"/>
      <c r="L387" s="21"/>
      <c r="M387" s="160"/>
      <c r="N387" s="146"/>
    </row>
    <row r="388" spans="1:14" ht="31.5" customHeight="1">
      <c r="A388" s="168" t="s">
        <v>180</v>
      </c>
      <c r="B388" s="159" t="s">
        <v>173</v>
      </c>
      <c r="C388" s="148" t="s">
        <v>176</v>
      </c>
      <c r="D388" s="20" t="s">
        <v>32</v>
      </c>
      <c r="E388" s="151" t="s">
        <v>56</v>
      </c>
      <c r="F388" s="21">
        <f>F389+F390</f>
        <v>15859.699999999999</v>
      </c>
      <c r="G388" s="84">
        <f>H388+I388+J388+K388+L388</f>
        <v>71347.64</v>
      </c>
      <c r="H388" s="98">
        <f>H389+H390+H391</f>
        <v>14483.68</v>
      </c>
      <c r="I388" s="85">
        <f>I389+I390+I391</f>
        <v>14483.68</v>
      </c>
      <c r="J388" s="85">
        <f>J389+J390+J391</f>
        <v>14483.68</v>
      </c>
      <c r="K388" s="84">
        <f>K389+K390+K391</f>
        <v>13948.3</v>
      </c>
      <c r="L388" s="21">
        <f>L389+L390+L391</f>
        <v>13948.3</v>
      </c>
      <c r="M388" s="160" t="s">
        <v>24</v>
      </c>
      <c r="N388" s="146" t="s">
        <v>249</v>
      </c>
    </row>
    <row r="389" spans="1:14" ht="67.5" customHeight="1">
      <c r="A389" s="168"/>
      <c r="B389" s="159"/>
      <c r="C389" s="159"/>
      <c r="D389" s="17" t="s">
        <v>25</v>
      </c>
      <c r="E389" s="151"/>
      <c r="F389" s="21">
        <v>543.8</v>
      </c>
      <c r="G389" s="84"/>
      <c r="H389" s="98"/>
      <c r="I389" s="85"/>
      <c r="J389" s="84"/>
      <c r="K389" s="84"/>
      <c r="L389" s="21"/>
      <c r="M389" s="160"/>
      <c r="N389" s="146"/>
    </row>
    <row r="390" spans="1:14" ht="48.75" customHeight="1">
      <c r="A390" s="168"/>
      <c r="B390" s="159"/>
      <c r="C390" s="159"/>
      <c r="D390" s="17" t="s">
        <v>26</v>
      </c>
      <c r="E390" s="151"/>
      <c r="F390" s="21">
        <v>15315.9</v>
      </c>
      <c r="G390" s="84">
        <f>H390+I390+J390+K390+L390</f>
        <v>71347.64</v>
      </c>
      <c r="H390" s="98">
        <v>14483.68</v>
      </c>
      <c r="I390" s="85">
        <v>14483.68</v>
      </c>
      <c r="J390" s="85">
        <v>14483.68</v>
      </c>
      <c r="K390" s="84">
        <v>13948.3</v>
      </c>
      <c r="L390" s="21">
        <v>13948.3</v>
      </c>
      <c r="M390" s="160"/>
      <c r="N390" s="146"/>
    </row>
    <row r="391" spans="1:14" ht="105" customHeight="1">
      <c r="A391" s="168"/>
      <c r="B391" s="159"/>
      <c r="C391" s="159"/>
      <c r="D391" s="17" t="s">
        <v>27</v>
      </c>
      <c r="E391" s="151"/>
      <c r="F391" s="21"/>
      <c r="G391" s="84"/>
      <c r="H391" s="98"/>
      <c r="I391" s="84"/>
      <c r="J391" s="84"/>
      <c r="K391" s="84"/>
      <c r="L391" s="21"/>
      <c r="M391" s="160"/>
      <c r="N391" s="146"/>
    </row>
    <row r="392" spans="1:14" ht="60" customHeight="1">
      <c r="A392" s="224" t="s">
        <v>33</v>
      </c>
      <c r="B392" s="159" t="s">
        <v>253</v>
      </c>
      <c r="C392" s="159" t="s">
        <v>181</v>
      </c>
      <c r="D392" s="20" t="s">
        <v>22</v>
      </c>
      <c r="E392" s="151" t="s">
        <v>56</v>
      </c>
      <c r="F392" s="64">
        <f>F393+F394+F395</f>
        <v>1127</v>
      </c>
      <c r="G392" s="83">
        <f>H392+I392+J392+K392+L392</f>
        <v>5635</v>
      </c>
      <c r="H392" s="110">
        <f>H393+H394+H395</f>
        <v>1127</v>
      </c>
      <c r="I392" s="83">
        <f>I393+I394+I395</f>
        <v>1127</v>
      </c>
      <c r="J392" s="83">
        <f>J393+J394+J395</f>
        <v>1127</v>
      </c>
      <c r="K392" s="83">
        <f>K393+K394+K395</f>
        <v>1127</v>
      </c>
      <c r="L392" s="64">
        <f>L393+L394+L395</f>
        <v>1127</v>
      </c>
      <c r="M392" s="160" t="s">
        <v>24</v>
      </c>
      <c r="N392" s="160" t="s">
        <v>250</v>
      </c>
    </row>
    <row r="393" spans="1:14" ht="72.75" customHeight="1">
      <c r="A393" s="224"/>
      <c r="B393" s="159"/>
      <c r="C393" s="159"/>
      <c r="D393" s="17" t="s">
        <v>25</v>
      </c>
      <c r="E393" s="151"/>
      <c r="F393" s="18"/>
      <c r="G393" s="79"/>
      <c r="H393" s="97"/>
      <c r="I393" s="79"/>
      <c r="J393" s="79"/>
      <c r="K393" s="79"/>
      <c r="L393" s="18"/>
      <c r="M393" s="160"/>
      <c r="N393" s="160"/>
    </row>
    <row r="394" spans="1:14" ht="45.75" customHeight="1">
      <c r="A394" s="224"/>
      <c r="B394" s="159"/>
      <c r="C394" s="159"/>
      <c r="D394" s="17" t="s">
        <v>26</v>
      </c>
      <c r="E394" s="151"/>
      <c r="F394" s="18">
        <v>1127</v>
      </c>
      <c r="G394" s="79">
        <f>H394+I394+J394+K394+L394</f>
        <v>5635</v>
      </c>
      <c r="H394" s="97">
        <v>1127</v>
      </c>
      <c r="I394" s="79">
        <v>1127</v>
      </c>
      <c r="J394" s="79">
        <v>1127</v>
      </c>
      <c r="K394" s="79">
        <v>1127</v>
      </c>
      <c r="L394" s="18">
        <v>1127</v>
      </c>
      <c r="M394" s="160"/>
      <c r="N394" s="160"/>
    </row>
    <row r="395" spans="1:14" ht="48" customHeight="1">
      <c r="A395" s="224"/>
      <c r="B395" s="171"/>
      <c r="C395" s="159"/>
      <c r="D395" s="17" t="s">
        <v>27</v>
      </c>
      <c r="E395" s="151"/>
      <c r="F395" s="18"/>
      <c r="G395" s="79"/>
      <c r="H395" s="97"/>
      <c r="I395" s="79"/>
      <c r="J395" s="79"/>
      <c r="K395" s="79"/>
      <c r="L395" s="18"/>
      <c r="M395" s="160"/>
      <c r="N395" s="160"/>
    </row>
    <row r="396" spans="1:14" ht="37.5" customHeight="1">
      <c r="A396" s="221" t="s">
        <v>37</v>
      </c>
      <c r="B396" s="149" t="s">
        <v>182</v>
      </c>
      <c r="C396" s="150" t="s">
        <v>183</v>
      </c>
      <c r="D396" s="20" t="s">
        <v>32</v>
      </c>
      <c r="E396" s="151" t="s">
        <v>56</v>
      </c>
      <c r="F396" s="21">
        <f>F397+F398+F399</f>
        <v>830</v>
      </c>
      <c r="G396" s="84">
        <f>H396+I396+J396+K396+L396</f>
        <v>2604</v>
      </c>
      <c r="H396" s="98">
        <f>H397+H398+H399</f>
        <v>320</v>
      </c>
      <c r="I396" s="84">
        <f>I397+I398+I399</f>
        <v>312</v>
      </c>
      <c r="J396" s="84">
        <f>J397+J398+J399</f>
        <v>312</v>
      </c>
      <c r="K396" s="84">
        <f>K397+K398+K399</f>
        <v>830</v>
      </c>
      <c r="L396" s="21">
        <f>L397+L398+L399</f>
        <v>830</v>
      </c>
      <c r="M396" s="160" t="s">
        <v>24</v>
      </c>
      <c r="N396" s="146" t="s">
        <v>184</v>
      </c>
    </row>
    <row r="397" spans="1:14" ht="75.75" customHeight="1">
      <c r="A397" s="221"/>
      <c r="B397" s="149"/>
      <c r="C397" s="150"/>
      <c r="D397" s="17" t="s">
        <v>25</v>
      </c>
      <c r="E397" s="151"/>
      <c r="F397" s="21"/>
      <c r="G397" s="84"/>
      <c r="H397" s="98"/>
      <c r="I397" s="84"/>
      <c r="J397" s="84"/>
      <c r="K397" s="84"/>
      <c r="L397" s="21"/>
      <c r="M397" s="160"/>
      <c r="N397" s="146"/>
    </row>
    <row r="398" spans="1:14" ht="54.75" customHeight="1">
      <c r="A398" s="221"/>
      <c r="B398" s="149"/>
      <c r="C398" s="150"/>
      <c r="D398" s="17" t="s">
        <v>26</v>
      </c>
      <c r="E398" s="151"/>
      <c r="F398" s="21">
        <v>830</v>
      </c>
      <c r="G398" s="84">
        <f>H398+I398+J398+K398+L398</f>
        <v>2604</v>
      </c>
      <c r="H398" s="98">
        <v>320</v>
      </c>
      <c r="I398" s="84">
        <v>312</v>
      </c>
      <c r="J398" s="84">
        <v>312</v>
      </c>
      <c r="K398" s="84">
        <v>830</v>
      </c>
      <c r="L398" s="21">
        <v>830</v>
      </c>
      <c r="M398" s="160"/>
      <c r="N398" s="146"/>
    </row>
    <row r="399" spans="1:14" ht="50.25" customHeight="1">
      <c r="A399" s="221"/>
      <c r="B399" s="149"/>
      <c r="C399" s="150"/>
      <c r="D399" s="17" t="s">
        <v>27</v>
      </c>
      <c r="E399" s="151"/>
      <c r="F399" s="21"/>
      <c r="G399" s="84"/>
      <c r="H399" s="98"/>
      <c r="I399" s="84"/>
      <c r="J399" s="84"/>
      <c r="K399" s="84"/>
      <c r="L399" s="21"/>
      <c r="M399" s="160"/>
      <c r="N399" s="146"/>
    </row>
    <row r="400" spans="1:14" ht="37.5" customHeight="1">
      <c r="A400" s="221" t="s">
        <v>283</v>
      </c>
      <c r="B400" s="149" t="s">
        <v>331</v>
      </c>
      <c r="C400" s="150" t="s">
        <v>77</v>
      </c>
      <c r="D400" s="20" t="s">
        <v>32</v>
      </c>
      <c r="E400" s="151" t="s">
        <v>56</v>
      </c>
      <c r="F400" s="21">
        <f>F401+F402+F403</f>
        <v>0</v>
      </c>
      <c r="G400" s="84">
        <f>H400+I400+J400+K400+L400</f>
        <v>2900</v>
      </c>
      <c r="H400" s="98">
        <f>H401+H402+H403</f>
        <v>2900</v>
      </c>
      <c r="I400" s="84">
        <f>I401+I402+I403</f>
        <v>0</v>
      </c>
      <c r="J400" s="84">
        <f>J401+J402+J403</f>
        <v>0</v>
      </c>
      <c r="K400" s="84">
        <f>K401+K402+K403</f>
        <v>0</v>
      </c>
      <c r="L400" s="21">
        <f>L401+L402+L403</f>
        <v>0</v>
      </c>
      <c r="M400" s="160" t="s">
        <v>24</v>
      </c>
      <c r="N400" s="146" t="s">
        <v>332</v>
      </c>
    </row>
    <row r="401" spans="1:14" ht="75.75" customHeight="1">
      <c r="A401" s="221"/>
      <c r="B401" s="149"/>
      <c r="C401" s="150"/>
      <c r="D401" s="17" t="s">
        <v>25</v>
      </c>
      <c r="E401" s="151"/>
      <c r="F401" s="21"/>
      <c r="G401" s="84">
        <f>H401+I401+J401+K401+L401</f>
        <v>2900</v>
      </c>
      <c r="H401" s="98">
        <v>2900</v>
      </c>
      <c r="I401" s="84"/>
      <c r="J401" s="84"/>
      <c r="K401" s="84"/>
      <c r="L401" s="21"/>
      <c r="M401" s="160"/>
      <c r="N401" s="146"/>
    </row>
    <row r="402" spans="1:14" ht="54.75" customHeight="1">
      <c r="A402" s="221"/>
      <c r="B402" s="149"/>
      <c r="C402" s="150"/>
      <c r="D402" s="17" t="s">
        <v>26</v>
      </c>
      <c r="E402" s="151"/>
      <c r="F402" s="21">
        <v>0</v>
      </c>
      <c r="G402" s="84">
        <f>H402+I402+J402+K402+L402</f>
        <v>0</v>
      </c>
      <c r="H402" s="98">
        <v>0</v>
      </c>
      <c r="I402" s="84">
        <v>0</v>
      </c>
      <c r="J402" s="84">
        <v>0</v>
      </c>
      <c r="K402" s="84">
        <v>0</v>
      </c>
      <c r="L402" s="21">
        <v>0</v>
      </c>
      <c r="M402" s="160"/>
      <c r="N402" s="146"/>
    </row>
    <row r="403" spans="1:14" ht="50.25" customHeight="1">
      <c r="A403" s="221"/>
      <c r="B403" s="149"/>
      <c r="C403" s="150"/>
      <c r="D403" s="17" t="s">
        <v>27</v>
      </c>
      <c r="E403" s="151"/>
      <c r="F403" s="21"/>
      <c r="G403" s="84"/>
      <c r="H403" s="98"/>
      <c r="I403" s="84"/>
      <c r="J403" s="84"/>
      <c r="K403" s="84"/>
      <c r="L403" s="21"/>
      <c r="M403" s="160"/>
      <c r="N403" s="146"/>
    </row>
    <row r="404" spans="1:14" ht="59.25" customHeight="1">
      <c r="A404" s="222" t="s">
        <v>41</v>
      </c>
      <c r="B404" s="223" t="s">
        <v>311</v>
      </c>
      <c r="C404" s="148" t="s">
        <v>185</v>
      </c>
      <c r="D404" s="67" t="s">
        <v>22</v>
      </c>
      <c r="E404" s="151" t="s">
        <v>56</v>
      </c>
      <c r="F404" s="64">
        <f>F405+F406+F407</f>
        <v>443</v>
      </c>
      <c r="G404" s="83">
        <f>H404+I404+J404+K404+L404</f>
        <v>995</v>
      </c>
      <c r="H404" s="110">
        <f>H405+H406+H407</f>
        <v>109</v>
      </c>
      <c r="I404" s="83">
        <f>I405+I406+I407</f>
        <v>0</v>
      </c>
      <c r="J404" s="83">
        <f>J405+J406+J407</f>
        <v>0</v>
      </c>
      <c r="K404" s="83">
        <f>K405+K406+K407</f>
        <v>443</v>
      </c>
      <c r="L404" s="64">
        <f>L405+L406+L407</f>
        <v>443</v>
      </c>
      <c r="M404" s="160" t="s">
        <v>24</v>
      </c>
      <c r="N404" s="160" t="s">
        <v>186</v>
      </c>
    </row>
    <row r="405" spans="1:14" ht="72.75" customHeight="1">
      <c r="A405" s="222"/>
      <c r="B405" s="223"/>
      <c r="C405" s="148"/>
      <c r="D405" s="68" t="s">
        <v>25</v>
      </c>
      <c r="E405" s="151"/>
      <c r="F405" s="18">
        <f>F409</f>
        <v>0</v>
      </c>
      <c r="G405" s="79">
        <f aca="true" t="shared" si="74" ref="G405:L405">G409</f>
        <v>0</v>
      </c>
      <c r="H405" s="97">
        <f t="shared" si="74"/>
        <v>0</v>
      </c>
      <c r="I405" s="79">
        <f t="shared" si="74"/>
        <v>0</v>
      </c>
      <c r="J405" s="18">
        <f t="shared" si="74"/>
        <v>0</v>
      </c>
      <c r="K405" s="18">
        <f t="shared" si="74"/>
        <v>0</v>
      </c>
      <c r="L405" s="18">
        <f t="shared" si="74"/>
        <v>0</v>
      </c>
      <c r="M405" s="160"/>
      <c r="N405" s="160"/>
    </row>
    <row r="406" spans="1:14" ht="52.5" customHeight="1">
      <c r="A406" s="222"/>
      <c r="B406" s="223"/>
      <c r="C406" s="148"/>
      <c r="D406" s="68" t="s">
        <v>26</v>
      </c>
      <c r="E406" s="151"/>
      <c r="F406" s="18">
        <f>F410</f>
        <v>443</v>
      </c>
      <c r="G406" s="79">
        <f>H406+I406+J406+K406+L406</f>
        <v>995</v>
      </c>
      <c r="H406" s="97">
        <f aca="true" t="shared" si="75" ref="H406:L407">H410</f>
        <v>109</v>
      </c>
      <c r="I406" s="79">
        <f t="shared" si="75"/>
        <v>0</v>
      </c>
      <c r="J406" s="18">
        <f t="shared" si="75"/>
        <v>0</v>
      </c>
      <c r="K406" s="18">
        <f t="shared" si="75"/>
        <v>443</v>
      </c>
      <c r="L406" s="18">
        <f t="shared" si="75"/>
        <v>443</v>
      </c>
      <c r="M406" s="160"/>
      <c r="N406" s="160"/>
    </row>
    <row r="407" spans="1:14" ht="45" customHeight="1">
      <c r="A407" s="222"/>
      <c r="B407" s="223"/>
      <c r="C407" s="148"/>
      <c r="D407" s="68" t="s">
        <v>27</v>
      </c>
      <c r="E407" s="151"/>
      <c r="F407" s="18">
        <f>F411</f>
        <v>0</v>
      </c>
      <c r="G407" s="79">
        <f>G411</f>
        <v>0</v>
      </c>
      <c r="H407" s="97">
        <f t="shared" si="75"/>
        <v>0</v>
      </c>
      <c r="I407" s="79">
        <f t="shared" si="75"/>
        <v>0</v>
      </c>
      <c r="J407" s="79">
        <f t="shared" si="75"/>
        <v>0</v>
      </c>
      <c r="K407" s="79">
        <f t="shared" si="75"/>
        <v>0</v>
      </c>
      <c r="L407" s="18">
        <f t="shared" si="75"/>
        <v>0</v>
      </c>
      <c r="M407" s="160"/>
      <c r="N407" s="160"/>
    </row>
    <row r="408" spans="1:14" ht="57.75" customHeight="1">
      <c r="A408" s="224" t="s">
        <v>44</v>
      </c>
      <c r="B408" s="159" t="s">
        <v>322</v>
      </c>
      <c r="C408" s="159" t="s">
        <v>187</v>
      </c>
      <c r="D408" s="20" t="s">
        <v>22</v>
      </c>
      <c r="E408" s="151" t="s">
        <v>56</v>
      </c>
      <c r="F408" s="64">
        <f aca="true" t="shared" si="76" ref="F408:L408">F409+F410+F411</f>
        <v>443</v>
      </c>
      <c r="G408" s="83">
        <f t="shared" si="76"/>
        <v>995</v>
      </c>
      <c r="H408" s="110">
        <f t="shared" si="76"/>
        <v>109</v>
      </c>
      <c r="I408" s="83">
        <f t="shared" si="76"/>
        <v>0</v>
      </c>
      <c r="J408" s="83">
        <f t="shared" si="76"/>
        <v>0</v>
      </c>
      <c r="K408" s="83">
        <f t="shared" si="76"/>
        <v>443</v>
      </c>
      <c r="L408" s="64">
        <f t="shared" si="76"/>
        <v>443</v>
      </c>
      <c r="M408" s="160" t="s">
        <v>24</v>
      </c>
      <c r="N408" s="160" t="s">
        <v>188</v>
      </c>
    </row>
    <row r="409" spans="1:14" ht="71.25" customHeight="1">
      <c r="A409" s="224"/>
      <c r="B409" s="159"/>
      <c r="C409" s="159"/>
      <c r="D409" s="17" t="s">
        <v>25</v>
      </c>
      <c r="E409" s="151"/>
      <c r="F409" s="18"/>
      <c r="G409" s="79"/>
      <c r="H409" s="97"/>
      <c r="I409" s="79"/>
      <c r="J409" s="79"/>
      <c r="K409" s="79"/>
      <c r="L409" s="18"/>
      <c r="M409" s="160"/>
      <c r="N409" s="160"/>
    </row>
    <row r="410" spans="1:14" ht="57.75" customHeight="1">
      <c r="A410" s="224"/>
      <c r="B410" s="159"/>
      <c r="C410" s="159"/>
      <c r="D410" s="17" t="s">
        <v>26</v>
      </c>
      <c r="E410" s="151"/>
      <c r="F410" s="18">
        <v>443</v>
      </c>
      <c r="G410" s="79">
        <f>H410+I410+J410+K410+L410</f>
        <v>995</v>
      </c>
      <c r="H410" s="97">
        <f>109</f>
        <v>109</v>
      </c>
      <c r="I410" s="79">
        <v>0</v>
      </c>
      <c r="J410" s="79">
        <v>0</v>
      </c>
      <c r="K410" s="79">
        <v>443</v>
      </c>
      <c r="L410" s="18">
        <v>443</v>
      </c>
      <c r="M410" s="160"/>
      <c r="N410" s="160"/>
    </row>
    <row r="411" spans="1:14" ht="55.5" customHeight="1">
      <c r="A411" s="224"/>
      <c r="B411" s="159"/>
      <c r="C411" s="159"/>
      <c r="D411" s="17" t="s">
        <v>27</v>
      </c>
      <c r="E411" s="151"/>
      <c r="F411" s="18"/>
      <c r="G411" s="79"/>
      <c r="H411" s="97"/>
      <c r="I411" s="79"/>
      <c r="J411" s="79"/>
      <c r="K411" s="79"/>
      <c r="L411" s="18"/>
      <c r="M411" s="160"/>
      <c r="N411" s="160"/>
    </row>
    <row r="412" spans="1:14" ht="29.25" customHeight="1">
      <c r="A412" s="220" t="s">
        <v>104</v>
      </c>
      <c r="B412" s="198" t="s">
        <v>189</v>
      </c>
      <c r="C412" s="148" t="s">
        <v>190</v>
      </c>
      <c r="D412" s="20" t="s">
        <v>22</v>
      </c>
      <c r="E412" s="151" t="s">
        <v>56</v>
      </c>
      <c r="F412" s="18"/>
      <c r="G412" s="79">
        <f aca="true" t="shared" si="77" ref="G412:L412">G413+G414+G415</f>
        <v>40</v>
      </c>
      <c r="H412" s="97">
        <f t="shared" si="77"/>
        <v>0</v>
      </c>
      <c r="I412" s="79">
        <f t="shared" si="77"/>
        <v>0</v>
      </c>
      <c r="J412" s="79">
        <f t="shared" si="77"/>
        <v>0</v>
      </c>
      <c r="K412" s="79">
        <f t="shared" si="77"/>
        <v>20</v>
      </c>
      <c r="L412" s="18">
        <f t="shared" si="77"/>
        <v>20</v>
      </c>
      <c r="M412" s="160" t="s">
        <v>24</v>
      </c>
      <c r="N412" s="146" t="s">
        <v>191</v>
      </c>
    </row>
    <row r="413" spans="1:14" ht="78" customHeight="1">
      <c r="A413" s="220"/>
      <c r="B413" s="198"/>
      <c r="C413" s="148"/>
      <c r="D413" s="17" t="s">
        <v>25</v>
      </c>
      <c r="E413" s="151"/>
      <c r="F413" s="18"/>
      <c r="G413" s="79"/>
      <c r="H413" s="97"/>
      <c r="I413" s="79"/>
      <c r="J413" s="79"/>
      <c r="K413" s="79"/>
      <c r="L413" s="18"/>
      <c r="M413" s="160"/>
      <c r="N413" s="146"/>
    </row>
    <row r="414" spans="1:14" ht="47.25" customHeight="1">
      <c r="A414" s="220"/>
      <c r="B414" s="198"/>
      <c r="C414" s="148"/>
      <c r="D414" s="17" t="s">
        <v>26</v>
      </c>
      <c r="E414" s="151"/>
      <c r="F414" s="18"/>
      <c r="G414" s="79">
        <f>H414+I414+J414+K414+L414</f>
        <v>40</v>
      </c>
      <c r="H414" s="97">
        <v>0</v>
      </c>
      <c r="I414" s="79">
        <v>0</v>
      </c>
      <c r="J414" s="79">
        <v>0</v>
      </c>
      <c r="K414" s="79">
        <v>20</v>
      </c>
      <c r="L414" s="18">
        <v>20</v>
      </c>
      <c r="M414" s="160"/>
      <c r="N414" s="146"/>
    </row>
    <row r="415" spans="1:14" ht="49.5" customHeight="1">
      <c r="A415" s="220"/>
      <c r="B415" s="198"/>
      <c r="C415" s="148"/>
      <c r="D415" s="17" t="s">
        <v>27</v>
      </c>
      <c r="E415" s="151"/>
      <c r="F415" s="18"/>
      <c r="G415" s="79"/>
      <c r="H415" s="97"/>
      <c r="I415" s="79"/>
      <c r="J415" s="79"/>
      <c r="K415" s="79"/>
      <c r="L415" s="18"/>
      <c r="M415" s="160"/>
      <c r="N415" s="160"/>
    </row>
    <row r="416" spans="1:14" ht="57" customHeight="1">
      <c r="A416" s="220" t="s">
        <v>121</v>
      </c>
      <c r="B416" s="198" t="s">
        <v>192</v>
      </c>
      <c r="C416" s="148" t="s">
        <v>193</v>
      </c>
      <c r="D416" s="20" t="s">
        <v>22</v>
      </c>
      <c r="E416" s="151" t="s">
        <v>56</v>
      </c>
      <c r="F416" s="18">
        <f aca="true" t="shared" si="78" ref="F416:L416">F417+F418+F419</f>
        <v>55537.399999999994</v>
      </c>
      <c r="G416" s="79">
        <f t="shared" si="78"/>
        <v>319613.9</v>
      </c>
      <c r="H416" s="97">
        <f>H417+H418+H419</f>
        <v>66716.5</v>
      </c>
      <c r="I416" s="79">
        <f t="shared" si="78"/>
        <v>63219.3</v>
      </c>
      <c r="J416" s="79">
        <f t="shared" si="78"/>
        <v>63219.3</v>
      </c>
      <c r="K416" s="79">
        <f t="shared" si="78"/>
        <v>63229.4</v>
      </c>
      <c r="L416" s="18">
        <f t="shared" si="78"/>
        <v>63229.4</v>
      </c>
      <c r="M416" s="146" t="s">
        <v>194</v>
      </c>
      <c r="N416" s="146" t="s">
        <v>195</v>
      </c>
    </row>
    <row r="417" spans="1:14" ht="76.5" customHeight="1">
      <c r="A417" s="220"/>
      <c r="B417" s="198"/>
      <c r="C417" s="148"/>
      <c r="D417" s="17" t="s">
        <v>25</v>
      </c>
      <c r="E417" s="151"/>
      <c r="F417" s="18">
        <f>F421+F425+F429+F433+F437</f>
        <v>2063.2</v>
      </c>
      <c r="G417" s="79"/>
      <c r="H417" s="97">
        <f>H421+H425+H429+H433+H437</f>
        <v>0</v>
      </c>
      <c r="I417" s="79">
        <f>I421+I425+I429+I433+I437</f>
        <v>0</v>
      </c>
      <c r="J417" s="18">
        <f>J421+J425+J429+J433+J437</f>
        <v>0</v>
      </c>
      <c r="K417" s="18">
        <f>K421+K425+K429+K433+K437</f>
        <v>0</v>
      </c>
      <c r="L417" s="18">
        <f>L421+L425+L429+L433+L437</f>
        <v>0</v>
      </c>
      <c r="M417" s="146"/>
      <c r="N417" s="146"/>
    </row>
    <row r="418" spans="1:14" ht="58.5" customHeight="1">
      <c r="A418" s="220"/>
      <c r="B418" s="198"/>
      <c r="C418" s="148"/>
      <c r="D418" s="17" t="s">
        <v>26</v>
      </c>
      <c r="E418" s="151"/>
      <c r="F418" s="18">
        <f>F422+F426+F430</f>
        <v>53474.2</v>
      </c>
      <c r="G418" s="18">
        <f>H418+I418+J418+K418+L418</f>
        <v>319613.9</v>
      </c>
      <c r="H418" s="97">
        <f>H422+H426+H430+H434+H438</f>
        <v>66716.5</v>
      </c>
      <c r="I418" s="79">
        <f>I422+I426+I430+I434+I438</f>
        <v>63219.3</v>
      </c>
      <c r="J418" s="18">
        <f>J422+J426+J430+J434+J438</f>
        <v>63219.3</v>
      </c>
      <c r="K418" s="18">
        <f>K422+K426+K430</f>
        <v>63229.4</v>
      </c>
      <c r="L418" s="18">
        <f>L422+L426+L430</f>
        <v>63229.4</v>
      </c>
      <c r="M418" s="146"/>
      <c r="N418" s="146"/>
    </row>
    <row r="419" spans="1:14" ht="51" customHeight="1">
      <c r="A419" s="220"/>
      <c r="B419" s="198"/>
      <c r="C419" s="148"/>
      <c r="D419" s="17" t="s">
        <v>27</v>
      </c>
      <c r="E419" s="151"/>
      <c r="F419" s="18"/>
      <c r="G419" s="18"/>
      <c r="H419" s="97"/>
      <c r="I419" s="79"/>
      <c r="J419" s="18"/>
      <c r="K419" s="18"/>
      <c r="L419" s="18"/>
      <c r="M419" s="146"/>
      <c r="N419" s="146"/>
    </row>
    <row r="420" spans="1:14" ht="50.25" customHeight="1">
      <c r="A420" s="219" t="s">
        <v>124</v>
      </c>
      <c r="B420" s="148" t="s">
        <v>196</v>
      </c>
      <c r="C420" s="148" t="s">
        <v>197</v>
      </c>
      <c r="D420" s="20" t="s">
        <v>22</v>
      </c>
      <c r="E420" s="151" t="s">
        <v>56</v>
      </c>
      <c r="F420" s="18">
        <f aca="true" t="shared" si="79" ref="F420:L420">F421+F422+F423</f>
        <v>54517.399999999994</v>
      </c>
      <c r="G420" s="18">
        <f t="shared" si="79"/>
        <v>311763.9</v>
      </c>
      <c r="H420" s="97">
        <f t="shared" si="79"/>
        <v>62346.5</v>
      </c>
      <c r="I420" s="79">
        <f t="shared" si="79"/>
        <v>62349.3</v>
      </c>
      <c r="J420" s="18">
        <f t="shared" si="79"/>
        <v>62349.3</v>
      </c>
      <c r="K420" s="18">
        <f t="shared" si="79"/>
        <v>62359.4</v>
      </c>
      <c r="L420" s="18">
        <f t="shared" si="79"/>
        <v>62359.4</v>
      </c>
      <c r="M420" s="146" t="s">
        <v>194</v>
      </c>
      <c r="N420" s="146" t="s">
        <v>195</v>
      </c>
    </row>
    <row r="421" spans="1:14" ht="70.5" customHeight="1">
      <c r="A421" s="219"/>
      <c r="B421" s="148"/>
      <c r="C421" s="148"/>
      <c r="D421" s="17" t="s">
        <v>25</v>
      </c>
      <c r="E421" s="151"/>
      <c r="F421" s="18">
        <v>1913.2</v>
      </c>
      <c r="G421" s="18">
        <f>H421+I421+J421+K421+L421</f>
        <v>0</v>
      </c>
      <c r="H421" s="97">
        <v>0</v>
      </c>
      <c r="I421" s="79"/>
      <c r="J421" s="18"/>
      <c r="K421" s="18"/>
      <c r="L421" s="18"/>
      <c r="M421" s="146"/>
      <c r="N421" s="146"/>
    </row>
    <row r="422" spans="1:14" ht="46.5" customHeight="1">
      <c r="A422" s="219"/>
      <c r="B422" s="148"/>
      <c r="C422" s="148"/>
      <c r="D422" s="17" t="s">
        <v>26</v>
      </c>
      <c r="E422" s="151"/>
      <c r="F422" s="18">
        <v>52604.2</v>
      </c>
      <c r="G422" s="18">
        <f>H422+I422+J422+K422+L422</f>
        <v>311763.9</v>
      </c>
      <c r="H422" s="97">
        <v>62346.5</v>
      </c>
      <c r="I422" s="79">
        <v>62349.3</v>
      </c>
      <c r="J422" s="18">
        <v>62349.3</v>
      </c>
      <c r="K422" s="18">
        <v>62359.4</v>
      </c>
      <c r="L422" s="18">
        <v>62359.4</v>
      </c>
      <c r="M422" s="146"/>
      <c r="N422" s="146"/>
    </row>
    <row r="423" spans="1:14" ht="57" customHeight="1">
      <c r="A423" s="219"/>
      <c r="B423" s="148"/>
      <c r="C423" s="148"/>
      <c r="D423" s="17" t="s">
        <v>27</v>
      </c>
      <c r="E423" s="151"/>
      <c r="F423" s="18"/>
      <c r="G423" s="18"/>
      <c r="H423" s="97"/>
      <c r="I423" s="79"/>
      <c r="J423" s="18"/>
      <c r="K423" s="18"/>
      <c r="L423" s="18"/>
      <c r="M423" s="146"/>
      <c r="N423" s="146"/>
    </row>
    <row r="424" spans="1:14" ht="48" customHeight="1">
      <c r="A424" s="219" t="s">
        <v>128</v>
      </c>
      <c r="B424" s="148" t="s">
        <v>252</v>
      </c>
      <c r="C424" s="148" t="s">
        <v>107</v>
      </c>
      <c r="D424" s="20" t="s">
        <v>22</v>
      </c>
      <c r="E424" s="151" t="s">
        <v>56</v>
      </c>
      <c r="F424" s="18">
        <f aca="true" t="shared" si="80" ref="F424:L424">F425+F426+F427</f>
        <v>70</v>
      </c>
      <c r="G424" s="18">
        <f t="shared" si="80"/>
        <v>350</v>
      </c>
      <c r="H424" s="97">
        <f t="shared" si="80"/>
        <v>70</v>
      </c>
      <c r="I424" s="79">
        <f t="shared" si="80"/>
        <v>70</v>
      </c>
      <c r="J424" s="18">
        <f t="shared" si="80"/>
        <v>70</v>
      </c>
      <c r="K424" s="18">
        <f t="shared" si="80"/>
        <v>70</v>
      </c>
      <c r="L424" s="18">
        <f t="shared" si="80"/>
        <v>70</v>
      </c>
      <c r="M424" s="146" t="s">
        <v>194</v>
      </c>
      <c r="N424" s="146" t="s">
        <v>195</v>
      </c>
    </row>
    <row r="425" spans="1:14" ht="68.25" customHeight="1">
      <c r="A425" s="219"/>
      <c r="B425" s="148"/>
      <c r="C425" s="148"/>
      <c r="D425" s="17" t="s">
        <v>25</v>
      </c>
      <c r="E425" s="151"/>
      <c r="F425" s="18"/>
      <c r="G425" s="18"/>
      <c r="H425" s="97"/>
      <c r="I425" s="79"/>
      <c r="J425" s="18"/>
      <c r="K425" s="18"/>
      <c r="L425" s="18"/>
      <c r="M425" s="146"/>
      <c r="N425" s="146"/>
    </row>
    <row r="426" spans="1:14" ht="49.5" customHeight="1">
      <c r="A426" s="219"/>
      <c r="B426" s="148"/>
      <c r="C426" s="148"/>
      <c r="D426" s="17" t="s">
        <v>26</v>
      </c>
      <c r="E426" s="151"/>
      <c r="F426" s="18">
        <v>70</v>
      </c>
      <c r="G426" s="18">
        <f>H426+I426+J426+K426+L426</f>
        <v>350</v>
      </c>
      <c r="H426" s="97">
        <v>70</v>
      </c>
      <c r="I426" s="79">
        <v>70</v>
      </c>
      <c r="J426" s="18">
        <v>70</v>
      </c>
      <c r="K426" s="18">
        <v>70</v>
      </c>
      <c r="L426" s="18">
        <v>70</v>
      </c>
      <c r="M426" s="146"/>
      <c r="N426" s="146"/>
    </row>
    <row r="427" spans="1:14" ht="52.5" customHeight="1">
      <c r="A427" s="219"/>
      <c r="B427" s="148"/>
      <c r="C427" s="148"/>
      <c r="D427" s="17" t="s">
        <v>27</v>
      </c>
      <c r="E427" s="151"/>
      <c r="F427" s="18"/>
      <c r="G427" s="18"/>
      <c r="H427" s="97"/>
      <c r="I427" s="79"/>
      <c r="J427" s="18"/>
      <c r="K427" s="18"/>
      <c r="L427" s="18"/>
      <c r="M427" s="146"/>
      <c r="N427" s="146"/>
    </row>
    <row r="428" spans="1:14" ht="42.75" customHeight="1">
      <c r="A428" s="219" t="s">
        <v>131</v>
      </c>
      <c r="B428" s="148" t="s">
        <v>198</v>
      </c>
      <c r="C428" s="148" t="s">
        <v>107</v>
      </c>
      <c r="D428" s="20" t="s">
        <v>22</v>
      </c>
      <c r="E428" s="151" t="s">
        <v>56</v>
      </c>
      <c r="F428" s="18">
        <f aca="true" t="shared" si="81" ref="F428:L428">F429+F430+F431</f>
        <v>950</v>
      </c>
      <c r="G428" s="18">
        <f t="shared" si="81"/>
        <v>4000</v>
      </c>
      <c r="H428" s="97">
        <f t="shared" si="81"/>
        <v>800</v>
      </c>
      <c r="I428" s="79">
        <f t="shared" si="81"/>
        <v>800</v>
      </c>
      <c r="J428" s="18">
        <f t="shared" si="81"/>
        <v>800</v>
      </c>
      <c r="K428" s="18">
        <f t="shared" si="81"/>
        <v>800</v>
      </c>
      <c r="L428" s="18">
        <f t="shared" si="81"/>
        <v>800</v>
      </c>
      <c r="M428" s="146" t="s">
        <v>194</v>
      </c>
      <c r="N428" s="146" t="s">
        <v>199</v>
      </c>
    </row>
    <row r="429" spans="1:14" ht="66.75" customHeight="1">
      <c r="A429" s="219"/>
      <c r="B429" s="148"/>
      <c r="C429" s="148"/>
      <c r="D429" s="17" t="s">
        <v>25</v>
      </c>
      <c r="E429" s="151"/>
      <c r="F429" s="18">
        <v>150</v>
      </c>
      <c r="G429" s="18"/>
      <c r="H429" s="97"/>
      <c r="I429" s="79"/>
      <c r="J429" s="18"/>
      <c r="K429" s="18"/>
      <c r="L429" s="18"/>
      <c r="M429" s="146"/>
      <c r="N429" s="146"/>
    </row>
    <row r="430" spans="1:14" ht="43.5" customHeight="1">
      <c r="A430" s="219"/>
      <c r="B430" s="148"/>
      <c r="C430" s="148"/>
      <c r="D430" s="17" t="s">
        <v>26</v>
      </c>
      <c r="E430" s="151"/>
      <c r="F430" s="18">
        <v>800</v>
      </c>
      <c r="G430" s="18">
        <f>H430+I430+J430+K430+L430</f>
        <v>4000</v>
      </c>
      <c r="H430" s="97">
        <v>800</v>
      </c>
      <c r="I430" s="79">
        <v>800</v>
      </c>
      <c r="J430" s="18">
        <v>800</v>
      </c>
      <c r="K430" s="18">
        <v>800</v>
      </c>
      <c r="L430" s="18">
        <v>800</v>
      </c>
      <c r="M430" s="146"/>
      <c r="N430" s="146"/>
    </row>
    <row r="431" spans="1:14" ht="47.25" customHeight="1">
      <c r="A431" s="219"/>
      <c r="B431" s="148"/>
      <c r="C431" s="148"/>
      <c r="D431" s="17" t="s">
        <v>27</v>
      </c>
      <c r="E431" s="151"/>
      <c r="F431" s="18"/>
      <c r="G431" s="18"/>
      <c r="H431" s="97"/>
      <c r="I431" s="79"/>
      <c r="J431" s="18"/>
      <c r="K431" s="18"/>
      <c r="L431" s="18"/>
      <c r="M431" s="146"/>
      <c r="N431" s="146"/>
    </row>
    <row r="432" spans="1:14" ht="47.25" customHeight="1">
      <c r="A432" s="172" t="s">
        <v>135</v>
      </c>
      <c r="B432" s="170" t="s">
        <v>305</v>
      </c>
      <c r="C432" s="148" t="s">
        <v>107</v>
      </c>
      <c r="D432" s="17" t="s">
        <v>32</v>
      </c>
      <c r="E432" s="175" t="s">
        <v>306</v>
      </c>
      <c r="F432" s="18"/>
      <c r="G432" s="18">
        <f aca="true" t="shared" si="82" ref="G432:L432">G433+G434+G435</f>
        <v>3500</v>
      </c>
      <c r="H432" s="97">
        <f t="shared" si="82"/>
        <v>3500</v>
      </c>
      <c r="I432" s="79">
        <f t="shared" si="82"/>
        <v>0</v>
      </c>
      <c r="J432" s="18">
        <f t="shared" si="82"/>
        <v>0</v>
      </c>
      <c r="K432" s="18">
        <f t="shared" si="82"/>
        <v>0</v>
      </c>
      <c r="L432" s="18">
        <f t="shared" si="82"/>
        <v>0</v>
      </c>
      <c r="M432" s="177" t="s">
        <v>285</v>
      </c>
      <c r="N432" s="146" t="s">
        <v>195</v>
      </c>
    </row>
    <row r="433" spans="1:14" ht="70.5" customHeight="1">
      <c r="A433" s="173"/>
      <c r="B433" s="171"/>
      <c r="C433" s="148"/>
      <c r="D433" s="17" t="s">
        <v>25</v>
      </c>
      <c r="E433" s="176"/>
      <c r="F433" s="18"/>
      <c r="G433" s="18"/>
      <c r="H433" s="97"/>
      <c r="I433" s="79"/>
      <c r="J433" s="18"/>
      <c r="K433" s="18"/>
      <c r="L433" s="18"/>
      <c r="M433" s="178"/>
      <c r="N433" s="146"/>
    </row>
    <row r="434" spans="1:14" ht="58.5" customHeight="1">
      <c r="A434" s="173"/>
      <c r="B434" s="171"/>
      <c r="C434" s="148"/>
      <c r="D434" s="17" t="s">
        <v>26</v>
      </c>
      <c r="E434" s="176"/>
      <c r="F434" s="18"/>
      <c r="G434" s="18">
        <f>H434+I434+J434+K434+L434</f>
        <v>3500</v>
      </c>
      <c r="H434" s="97">
        <v>3500</v>
      </c>
      <c r="I434" s="79">
        <v>0</v>
      </c>
      <c r="J434" s="18"/>
      <c r="K434" s="18"/>
      <c r="L434" s="18"/>
      <c r="M434" s="178"/>
      <c r="N434" s="146"/>
    </row>
    <row r="435" spans="1:14" ht="47.25" customHeight="1">
      <c r="A435" s="174"/>
      <c r="B435" s="159"/>
      <c r="C435" s="148"/>
      <c r="D435" s="17" t="s">
        <v>27</v>
      </c>
      <c r="E435" s="151"/>
      <c r="F435" s="18"/>
      <c r="G435" s="18"/>
      <c r="H435" s="97"/>
      <c r="I435" s="79"/>
      <c r="J435" s="18"/>
      <c r="K435" s="18"/>
      <c r="L435" s="18"/>
      <c r="M435" s="178"/>
      <c r="N435" s="146"/>
    </row>
    <row r="436" spans="1:14" ht="47.25" customHeight="1">
      <c r="A436" s="172" t="s">
        <v>139</v>
      </c>
      <c r="B436" s="170" t="s">
        <v>307</v>
      </c>
      <c r="C436" s="148" t="s">
        <v>107</v>
      </c>
      <c r="D436" s="17" t="s">
        <v>32</v>
      </c>
      <c r="E436" s="175" t="s">
        <v>308</v>
      </c>
      <c r="F436" s="18"/>
      <c r="G436" s="18">
        <f>G437+G438+G439</f>
        <v>0</v>
      </c>
      <c r="H436" s="97"/>
      <c r="I436" s="79">
        <f>I437+I438+I439</f>
        <v>0</v>
      </c>
      <c r="J436" s="18">
        <f>J437+J438+J439</f>
        <v>0</v>
      </c>
      <c r="K436" s="18"/>
      <c r="L436" s="78"/>
      <c r="M436" s="177" t="s">
        <v>285</v>
      </c>
      <c r="N436" s="146" t="s">
        <v>195</v>
      </c>
    </row>
    <row r="437" spans="1:14" ht="47.25" customHeight="1">
      <c r="A437" s="173"/>
      <c r="B437" s="171"/>
      <c r="C437" s="148"/>
      <c r="D437" s="17" t="s">
        <v>25</v>
      </c>
      <c r="E437" s="176"/>
      <c r="F437" s="18"/>
      <c r="G437" s="18"/>
      <c r="H437" s="97"/>
      <c r="I437" s="79"/>
      <c r="J437" s="18"/>
      <c r="K437" s="18"/>
      <c r="L437" s="78"/>
      <c r="M437" s="178"/>
      <c r="N437" s="146"/>
    </row>
    <row r="438" spans="1:14" ht="47.25" customHeight="1">
      <c r="A438" s="173"/>
      <c r="B438" s="171"/>
      <c r="C438" s="148"/>
      <c r="D438" s="17" t="s">
        <v>26</v>
      </c>
      <c r="E438" s="176"/>
      <c r="F438" s="18"/>
      <c r="G438" s="18">
        <f>H438+I438+J438+K438+L438</f>
        <v>0</v>
      </c>
      <c r="H438" s="97"/>
      <c r="I438" s="79">
        <v>0</v>
      </c>
      <c r="J438" s="18">
        <v>0</v>
      </c>
      <c r="K438" s="18"/>
      <c r="L438" s="78"/>
      <c r="M438" s="178"/>
      <c r="N438" s="146"/>
    </row>
    <row r="439" spans="1:14" ht="47.25" customHeight="1">
      <c r="A439" s="174"/>
      <c r="B439" s="159"/>
      <c r="C439" s="148"/>
      <c r="D439" s="17" t="s">
        <v>27</v>
      </c>
      <c r="E439" s="151"/>
      <c r="F439" s="18"/>
      <c r="G439" s="18"/>
      <c r="H439" s="97"/>
      <c r="I439" s="79"/>
      <c r="J439" s="18"/>
      <c r="K439" s="18"/>
      <c r="L439" s="78"/>
      <c r="M439" s="178"/>
      <c r="N439" s="146"/>
    </row>
    <row r="440" spans="1:14" s="3" customFormat="1" ht="72.75" customHeight="1">
      <c r="A440" s="193" t="s">
        <v>200</v>
      </c>
      <c r="B440" s="193"/>
      <c r="C440" s="193"/>
      <c r="D440" s="28" t="s">
        <v>32</v>
      </c>
      <c r="E440" s="194"/>
      <c r="F440" s="22">
        <f aca="true" t="shared" si="83" ref="F440:L440">F441+F442+F443</f>
        <v>128473.2</v>
      </c>
      <c r="G440" s="22">
        <f>G441+G442+G443</f>
        <v>672679.261</v>
      </c>
      <c r="H440" s="99">
        <f t="shared" si="83"/>
        <v>139390.901</v>
      </c>
      <c r="I440" s="124">
        <f t="shared" si="83"/>
        <v>132779.28</v>
      </c>
      <c r="J440" s="124">
        <f t="shared" si="83"/>
        <v>133496.28</v>
      </c>
      <c r="K440" s="124">
        <f t="shared" si="83"/>
        <v>133506.4</v>
      </c>
      <c r="L440" s="124">
        <f t="shared" si="83"/>
        <v>133506.4</v>
      </c>
      <c r="M440" s="29"/>
      <c r="N440" s="29"/>
    </row>
    <row r="441" spans="1:14" s="3" customFormat="1" ht="105" customHeight="1">
      <c r="A441" s="193"/>
      <c r="B441" s="193"/>
      <c r="C441" s="193"/>
      <c r="D441" s="28" t="s">
        <v>25</v>
      </c>
      <c r="E441" s="194"/>
      <c r="F441" s="22">
        <f>F357+F405+F417+F413</f>
        <v>4177.599999999999</v>
      </c>
      <c r="G441" s="22">
        <f>H441+I441+J441+K441+L441</f>
        <v>2900</v>
      </c>
      <c r="H441" s="99">
        <f>H357+H405</f>
        <v>2900</v>
      </c>
      <c r="I441" s="121">
        <f>I357+I405</f>
        <v>0</v>
      </c>
      <c r="J441" s="22">
        <f>J357+J405</f>
        <v>0</v>
      </c>
      <c r="K441" s="22">
        <f>K357+K405</f>
        <v>0</v>
      </c>
      <c r="L441" s="22">
        <f>L357+L405</f>
        <v>0</v>
      </c>
      <c r="M441" s="30"/>
      <c r="N441" s="195"/>
    </row>
    <row r="442" spans="1:14" s="3" customFormat="1" ht="81" customHeight="1">
      <c r="A442" s="193"/>
      <c r="B442" s="193"/>
      <c r="C442" s="193"/>
      <c r="D442" s="28" t="s">
        <v>83</v>
      </c>
      <c r="E442" s="194"/>
      <c r="F442" s="22">
        <f>F358+F406+F414+F418</f>
        <v>124295.59999999999</v>
      </c>
      <c r="G442" s="22">
        <f>H442+I442+J442+K442+L442</f>
        <v>669779.261</v>
      </c>
      <c r="H442" s="99">
        <f>H358+H406+H414+H418</f>
        <v>136490.901</v>
      </c>
      <c r="I442" s="124">
        <f>I358+I406+I414+I418</f>
        <v>132779.28</v>
      </c>
      <c r="J442" s="87">
        <f>J358+J406+J414+J418</f>
        <v>133496.28</v>
      </c>
      <c r="K442" s="87">
        <f>K358+K406+K414+K418</f>
        <v>133506.4</v>
      </c>
      <c r="L442" s="87">
        <f>L358+L406+L414+L418</f>
        <v>133506.4</v>
      </c>
      <c r="M442" s="30"/>
      <c r="N442" s="195"/>
    </row>
    <row r="443" spans="1:14" s="3" customFormat="1" ht="75.75" customHeight="1">
      <c r="A443" s="193"/>
      <c r="B443" s="193"/>
      <c r="C443" s="193"/>
      <c r="D443" s="28" t="s">
        <v>87</v>
      </c>
      <c r="E443" s="194"/>
      <c r="F443" s="22">
        <f>F359+F407</f>
        <v>0</v>
      </c>
      <c r="G443" s="22">
        <f>H443+I443+J443+K443+L443</f>
        <v>0</v>
      </c>
      <c r="H443" s="99">
        <f>H359+H407</f>
        <v>0</v>
      </c>
      <c r="I443" s="121">
        <f>I359+I407</f>
        <v>0</v>
      </c>
      <c r="J443" s="22">
        <f>J359+J407</f>
        <v>0</v>
      </c>
      <c r="K443" s="22">
        <f>K359+K407</f>
        <v>0</v>
      </c>
      <c r="L443" s="22">
        <f>L359+L407</f>
        <v>0</v>
      </c>
      <c r="M443" s="30"/>
      <c r="N443" s="195"/>
    </row>
    <row r="444" spans="1:14" s="3" customFormat="1" ht="12" customHeight="1">
      <c r="A444" s="69"/>
      <c r="B444" s="69"/>
      <c r="C444" s="69"/>
      <c r="D444" s="70"/>
      <c r="E444" s="71"/>
      <c r="F444" s="72"/>
      <c r="G444" s="72"/>
      <c r="H444" s="111"/>
      <c r="I444" s="127"/>
      <c r="J444" s="72"/>
      <c r="K444" s="72"/>
      <c r="L444" s="72"/>
      <c r="M444" s="73"/>
      <c r="N444" s="70"/>
    </row>
    <row r="445" spans="1:19" ht="1.5" customHeight="1">
      <c r="A445" s="217"/>
      <c r="B445" s="217"/>
      <c r="C445" s="217"/>
      <c r="D445" s="217"/>
      <c r="E445" s="217"/>
      <c r="F445" s="217"/>
      <c r="G445" s="217"/>
      <c r="H445" s="217"/>
      <c r="I445" s="217"/>
      <c r="J445" s="217"/>
      <c r="K445" s="217"/>
      <c r="L445" s="217"/>
      <c r="M445" s="217"/>
      <c r="N445" s="217"/>
      <c r="O445" s="213"/>
      <c r="P445" s="213"/>
      <c r="Q445" s="213"/>
      <c r="R445" s="6"/>
      <c r="S445" s="7"/>
    </row>
    <row r="446" spans="1:19" ht="6.75" customHeight="1" hidden="1">
      <c r="A446" s="74"/>
      <c r="B446" s="75"/>
      <c r="C446" s="75"/>
      <c r="D446" s="74"/>
      <c r="E446" s="74"/>
      <c r="F446" s="74"/>
      <c r="G446" s="74"/>
      <c r="H446" s="134"/>
      <c r="I446" s="74"/>
      <c r="J446" s="74"/>
      <c r="K446" s="74"/>
      <c r="L446" s="74"/>
      <c r="M446" s="74"/>
      <c r="N446" s="74"/>
      <c r="O446" s="8"/>
      <c r="P446" s="8"/>
      <c r="Q446" s="8"/>
      <c r="R446" s="8"/>
      <c r="S446" s="8"/>
    </row>
    <row r="447" spans="1:14" ht="15.75" customHeight="1" hidden="1">
      <c r="A447" s="60"/>
      <c r="B447" s="32"/>
      <c r="C447" s="32"/>
      <c r="D447" s="33"/>
      <c r="E447" s="33"/>
      <c r="F447" s="33"/>
      <c r="G447" s="33"/>
      <c r="H447" s="130"/>
      <c r="I447" s="125"/>
      <c r="J447" s="33"/>
      <c r="K447" s="33"/>
      <c r="L447" s="33"/>
      <c r="M447" s="33"/>
      <c r="N447" s="33"/>
    </row>
    <row r="448" spans="1:14" ht="22.5" customHeight="1">
      <c r="A448" s="214"/>
      <c r="B448" s="215"/>
      <c r="C448" s="215"/>
      <c r="D448" s="214"/>
      <c r="E448" s="214"/>
      <c r="F448" s="214"/>
      <c r="G448" s="214"/>
      <c r="H448" s="214"/>
      <c r="I448" s="214"/>
      <c r="J448" s="208" t="s">
        <v>201</v>
      </c>
      <c r="K448" s="208"/>
      <c r="L448" s="208"/>
      <c r="M448" s="208"/>
      <c r="N448" s="208"/>
    </row>
    <row r="449" spans="1:14" ht="20.25" customHeight="1">
      <c r="A449" s="214"/>
      <c r="B449" s="215"/>
      <c r="C449" s="215"/>
      <c r="D449" s="214"/>
      <c r="E449" s="214"/>
      <c r="F449" s="214"/>
      <c r="G449" s="214"/>
      <c r="H449" s="214"/>
      <c r="I449" s="214"/>
      <c r="J449" s="208" t="s">
        <v>202</v>
      </c>
      <c r="K449" s="208"/>
      <c r="L449" s="208"/>
      <c r="M449" s="208"/>
      <c r="N449" s="208"/>
    </row>
    <row r="450" spans="1:14" ht="7.5" customHeight="1">
      <c r="A450" s="214"/>
      <c r="B450" s="215"/>
      <c r="C450" s="215"/>
      <c r="D450" s="214"/>
      <c r="E450" s="214"/>
      <c r="F450" s="214"/>
      <c r="G450" s="214"/>
      <c r="H450" s="214"/>
      <c r="I450" s="214"/>
      <c r="J450" s="208"/>
      <c r="K450" s="208"/>
      <c r="L450" s="208"/>
      <c r="M450" s="208"/>
      <c r="N450" s="208"/>
    </row>
    <row r="451" spans="1:14" ht="19.5" customHeight="1">
      <c r="A451" s="209" t="s">
        <v>203</v>
      </c>
      <c r="B451" s="209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</row>
    <row r="452" spans="1:14" s="3" customFormat="1" ht="105" customHeight="1">
      <c r="A452" s="211" t="s">
        <v>4</v>
      </c>
      <c r="B452" s="212" t="s">
        <v>5</v>
      </c>
      <c r="C452" s="212" t="s">
        <v>6</v>
      </c>
      <c r="D452" s="210" t="s">
        <v>7</v>
      </c>
      <c r="E452" s="210" t="s">
        <v>8</v>
      </c>
      <c r="F452" s="10" t="s">
        <v>9</v>
      </c>
      <c r="G452" s="210" t="s">
        <v>10</v>
      </c>
      <c r="H452" s="218" t="s">
        <v>11</v>
      </c>
      <c r="I452" s="218"/>
      <c r="J452" s="218"/>
      <c r="K452" s="218"/>
      <c r="L452" s="218"/>
      <c r="M452" s="210" t="s">
        <v>12</v>
      </c>
      <c r="N452" s="216" t="s">
        <v>13</v>
      </c>
    </row>
    <row r="453" spans="1:14" s="3" customFormat="1" ht="134.25" customHeight="1">
      <c r="A453" s="211"/>
      <c r="B453" s="212"/>
      <c r="C453" s="212"/>
      <c r="D453" s="210"/>
      <c r="E453" s="210"/>
      <c r="F453" s="11" t="s">
        <v>14</v>
      </c>
      <c r="G453" s="210"/>
      <c r="H453" s="94" t="s">
        <v>15</v>
      </c>
      <c r="I453" s="118" t="s">
        <v>16</v>
      </c>
      <c r="J453" s="11" t="s">
        <v>17</v>
      </c>
      <c r="K453" s="11" t="s">
        <v>18</v>
      </c>
      <c r="L453" s="11" t="s">
        <v>19</v>
      </c>
      <c r="M453" s="210"/>
      <c r="N453" s="216"/>
    </row>
    <row r="454" spans="1:14" s="5" customFormat="1" ht="23.25" customHeight="1" thickBot="1">
      <c r="A454" s="61">
        <v>1</v>
      </c>
      <c r="B454" s="62">
        <v>2</v>
      </c>
      <c r="C454" s="62">
        <v>3</v>
      </c>
      <c r="D454" s="62">
        <v>4</v>
      </c>
      <c r="E454" s="62">
        <v>5</v>
      </c>
      <c r="F454" s="62">
        <v>6</v>
      </c>
      <c r="G454" s="62">
        <v>7</v>
      </c>
      <c r="H454" s="95">
        <v>8</v>
      </c>
      <c r="I454" s="119">
        <v>9</v>
      </c>
      <c r="J454" s="62">
        <v>10</v>
      </c>
      <c r="K454" s="62">
        <v>11</v>
      </c>
      <c r="L454" s="62">
        <v>12</v>
      </c>
      <c r="M454" s="62">
        <v>13</v>
      </c>
      <c r="N454" s="63">
        <v>14</v>
      </c>
    </row>
    <row r="455" spans="1:14" ht="41.25" customHeight="1">
      <c r="A455" s="201" t="s">
        <v>20</v>
      </c>
      <c r="B455" s="206" t="s">
        <v>204</v>
      </c>
      <c r="C455" s="159" t="s">
        <v>55</v>
      </c>
      <c r="D455" s="20" t="s">
        <v>22</v>
      </c>
      <c r="E455" s="151" t="s">
        <v>56</v>
      </c>
      <c r="F455" s="64">
        <f>F459</f>
        <v>18267</v>
      </c>
      <c r="G455" s="64">
        <f>H455+I455+J455+K455+L455</f>
        <v>103134.2</v>
      </c>
      <c r="H455" s="110">
        <f>H459</f>
        <v>21879.199999999997</v>
      </c>
      <c r="I455" s="83">
        <f>I456+I457+I458</f>
        <v>22879.199999999997</v>
      </c>
      <c r="J455" s="64">
        <f>J456+J457+J458</f>
        <v>22879.199999999997</v>
      </c>
      <c r="K455" s="64">
        <f>K456+K457+K458</f>
        <v>17748.3</v>
      </c>
      <c r="L455" s="64">
        <f>L456+L457+L458</f>
        <v>17748.3</v>
      </c>
      <c r="M455" s="160" t="s">
        <v>24</v>
      </c>
      <c r="N455" s="160" t="s">
        <v>205</v>
      </c>
    </row>
    <row r="456" spans="1:14" ht="68.25" customHeight="1">
      <c r="A456" s="201"/>
      <c r="B456" s="207"/>
      <c r="C456" s="159"/>
      <c r="D456" s="17" t="s">
        <v>25</v>
      </c>
      <c r="E456" s="151"/>
      <c r="F456" s="18">
        <f>F460</f>
        <v>0</v>
      </c>
      <c r="G456" s="18"/>
      <c r="H456" s="97"/>
      <c r="I456" s="79"/>
      <c r="J456" s="18"/>
      <c r="K456" s="18"/>
      <c r="L456" s="18"/>
      <c r="M456" s="160"/>
      <c r="N456" s="160"/>
    </row>
    <row r="457" spans="1:14" ht="68.25" customHeight="1">
      <c r="A457" s="201"/>
      <c r="B457" s="207"/>
      <c r="C457" s="159"/>
      <c r="D457" s="17" t="s">
        <v>26</v>
      </c>
      <c r="E457" s="151"/>
      <c r="F457" s="18">
        <f>F461</f>
        <v>18267</v>
      </c>
      <c r="G457" s="18">
        <f>H457+I457+J457+K457+L457</f>
        <v>103134.2</v>
      </c>
      <c r="H457" s="97">
        <f>H461</f>
        <v>21879.199999999997</v>
      </c>
      <c r="I457" s="79">
        <f>I461</f>
        <v>22879.199999999997</v>
      </c>
      <c r="J457" s="18">
        <f>J461</f>
        <v>22879.199999999997</v>
      </c>
      <c r="K457" s="18">
        <f>K461</f>
        <v>17748.3</v>
      </c>
      <c r="L457" s="18">
        <f>L459</f>
        <v>17748.3</v>
      </c>
      <c r="M457" s="160"/>
      <c r="N457" s="160"/>
    </row>
    <row r="458" spans="1:14" ht="68.25" customHeight="1">
      <c r="A458" s="201"/>
      <c r="B458" s="202"/>
      <c r="C458" s="159"/>
      <c r="D458" s="17" t="s">
        <v>27</v>
      </c>
      <c r="E458" s="151"/>
      <c r="F458" s="18">
        <f>F462</f>
        <v>0</v>
      </c>
      <c r="G458" s="18"/>
      <c r="H458" s="97"/>
      <c r="I458" s="79"/>
      <c r="J458" s="18"/>
      <c r="K458" s="18"/>
      <c r="L458" s="18"/>
      <c r="M458" s="160"/>
      <c r="N458" s="160"/>
    </row>
    <row r="459" spans="1:14" ht="45.75" customHeight="1">
      <c r="A459" s="199" t="s">
        <v>28</v>
      </c>
      <c r="B459" s="159" t="s">
        <v>206</v>
      </c>
      <c r="C459" s="159" t="s">
        <v>55</v>
      </c>
      <c r="D459" s="20" t="s">
        <v>22</v>
      </c>
      <c r="E459" s="151" t="s">
        <v>56</v>
      </c>
      <c r="F459" s="64">
        <f>F460+F461+F462</f>
        <v>18267</v>
      </c>
      <c r="G459" s="64">
        <f>H459+I459+J459+K459+L459</f>
        <v>103134.2</v>
      </c>
      <c r="H459" s="116">
        <f>H460+H461+H462</f>
        <v>21879.199999999997</v>
      </c>
      <c r="I459" s="83">
        <f>I460+I461+I462</f>
        <v>22879.199999999997</v>
      </c>
      <c r="J459" s="64">
        <f>J460+J461+J462</f>
        <v>22879.199999999997</v>
      </c>
      <c r="K459" s="64">
        <f>K460+K461+K462</f>
        <v>17748.3</v>
      </c>
      <c r="L459" s="64">
        <f>L460+L461+L462</f>
        <v>17748.3</v>
      </c>
      <c r="M459" s="160" t="s">
        <v>24</v>
      </c>
      <c r="N459" s="160" t="s">
        <v>205</v>
      </c>
    </row>
    <row r="460" spans="1:14" ht="69" customHeight="1">
      <c r="A460" s="199"/>
      <c r="B460" s="159"/>
      <c r="C460" s="159"/>
      <c r="D460" s="17" t="s">
        <v>25</v>
      </c>
      <c r="E460" s="151"/>
      <c r="F460" s="18">
        <f>F464+F468</f>
        <v>0</v>
      </c>
      <c r="G460" s="18"/>
      <c r="H460" s="97"/>
      <c r="I460" s="79"/>
      <c r="J460" s="18"/>
      <c r="K460" s="18"/>
      <c r="L460" s="18"/>
      <c r="M460" s="160"/>
      <c r="N460" s="160"/>
    </row>
    <row r="461" spans="1:14" ht="51.75" customHeight="1">
      <c r="A461" s="199"/>
      <c r="B461" s="159"/>
      <c r="C461" s="159"/>
      <c r="D461" s="17" t="s">
        <v>26</v>
      </c>
      <c r="E461" s="151"/>
      <c r="F461" s="18">
        <f>F465+F469</f>
        <v>18267</v>
      </c>
      <c r="G461" s="18">
        <f>H461+I461+J461+K461+L461</f>
        <v>103134.2</v>
      </c>
      <c r="H461" s="97">
        <f>H465+H469</f>
        <v>21879.199999999997</v>
      </c>
      <c r="I461" s="79">
        <f>I465+I469</f>
        <v>22879.199999999997</v>
      </c>
      <c r="J461" s="18">
        <f>J465+J469</f>
        <v>22879.199999999997</v>
      </c>
      <c r="K461" s="18">
        <f>K465+K469</f>
        <v>17748.3</v>
      </c>
      <c r="L461" s="18">
        <f>L465+L469</f>
        <v>17748.3</v>
      </c>
      <c r="M461" s="160"/>
      <c r="N461" s="160"/>
    </row>
    <row r="462" spans="1:14" ht="51.75" customHeight="1">
      <c r="A462" s="199"/>
      <c r="B462" s="159"/>
      <c r="C462" s="159"/>
      <c r="D462" s="17" t="s">
        <v>27</v>
      </c>
      <c r="E462" s="151"/>
      <c r="F462" s="18"/>
      <c r="G462" s="18"/>
      <c r="H462" s="97"/>
      <c r="I462" s="79"/>
      <c r="J462" s="18"/>
      <c r="K462" s="18"/>
      <c r="L462" s="18"/>
      <c r="M462" s="160"/>
      <c r="N462" s="160"/>
    </row>
    <row r="463" spans="1:14" ht="41.25" customHeight="1">
      <c r="A463" s="168" t="s">
        <v>167</v>
      </c>
      <c r="B463" s="170" t="s">
        <v>207</v>
      </c>
      <c r="C463" s="148" t="s">
        <v>208</v>
      </c>
      <c r="D463" s="20" t="s">
        <v>32</v>
      </c>
      <c r="E463" s="151" t="s">
        <v>56</v>
      </c>
      <c r="F463" s="21">
        <f>F464+F465+F466</f>
        <v>18253.8</v>
      </c>
      <c r="G463" s="21">
        <f>H463+I463+J463+K463+L463</f>
        <v>88675.5</v>
      </c>
      <c r="H463" s="98">
        <f>H464+H464+H465+H466</f>
        <v>17735.1</v>
      </c>
      <c r="I463" s="84">
        <f>I464+I465+I466</f>
        <v>17735.1</v>
      </c>
      <c r="J463" s="21">
        <f>J464+J465+J466</f>
        <v>17735.1</v>
      </c>
      <c r="K463" s="21">
        <v>17735.1</v>
      </c>
      <c r="L463" s="21">
        <v>17735.1</v>
      </c>
      <c r="M463" s="160" t="s">
        <v>24</v>
      </c>
      <c r="N463" s="146" t="s">
        <v>251</v>
      </c>
    </row>
    <row r="464" spans="1:14" ht="75" customHeight="1">
      <c r="A464" s="168"/>
      <c r="B464" s="170"/>
      <c r="C464" s="170"/>
      <c r="D464" s="17" t="s">
        <v>25</v>
      </c>
      <c r="E464" s="151"/>
      <c r="F464" s="21"/>
      <c r="G464" s="84"/>
      <c r="H464" s="98"/>
      <c r="I464" s="84"/>
      <c r="J464" s="84"/>
      <c r="K464" s="84"/>
      <c r="L464" s="21"/>
      <c r="M464" s="160"/>
      <c r="N464" s="146"/>
    </row>
    <row r="465" spans="1:14" ht="53.25" customHeight="1">
      <c r="A465" s="168"/>
      <c r="B465" s="170"/>
      <c r="C465" s="170"/>
      <c r="D465" s="17" t="s">
        <v>26</v>
      </c>
      <c r="E465" s="151"/>
      <c r="F465" s="21">
        <v>18253.8</v>
      </c>
      <c r="G465" s="84">
        <f>H465+I465+J465+K465+L465</f>
        <v>88675.5</v>
      </c>
      <c r="H465" s="98">
        <v>17735.1</v>
      </c>
      <c r="I465" s="84">
        <v>17735.1</v>
      </c>
      <c r="J465" s="84">
        <v>17735.1</v>
      </c>
      <c r="K465" s="84">
        <v>17735.1</v>
      </c>
      <c r="L465" s="21">
        <v>17735.1</v>
      </c>
      <c r="M465" s="160"/>
      <c r="N465" s="146"/>
    </row>
    <row r="466" spans="1:14" ht="49.5" customHeight="1">
      <c r="A466" s="168"/>
      <c r="B466" s="170"/>
      <c r="C466" s="170"/>
      <c r="D466" s="17" t="s">
        <v>27</v>
      </c>
      <c r="E466" s="151"/>
      <c r="F466" s="21"/>
      <c r="G466" s="21"/>
      <c r="H466" s="98"/>
      <c r="I466" s="84"/>
      <c r="J466" s="21"/>
      <c r="K466" s="21"/>
      <c r="L466" s="21"/>
      <c r="M466" s="160"/>
      <c r="N466" s="146"/>
    </row>
    <row r="467" spans="1:14" ht="48" customHeight="1">
      <c r="A467" s="200" t="s">
        <v>170</v>
      </c>
      <c r="B467" s="205" t="s">
        <v>209</v>
      </c>
      <c r="C467" s="149" t="s">
        <v>210</v>
      </c>
      <c r="D467" s="67" t="s">
        <v>32</v>
      </c>
      <c r="E467" s="151" t="s">
        <v>56</v>
      </c>
      <c r="F467" s="21">
        <f>F469</f>
        <v>13.2</v>
      </c>
      <c r="G467" s="21">
        <f>H467+I467+J467+K467+L467</f>
        <v>14458.700000000003</v>
      </c>
      <c r="H467" s="98">
        <f>H468+H469+H470</f>
        <v>4144.1</v>
      </c>
      <c r="I467" s="84">
        <f>I468+I469+I470</f>
        <v>5144.1</v>
      </c>
      <c r="J467" s="21">
        <f>J468+J469+J470</f>
        <v>5144.1</v>
      </c>
      <c r="K467" s="21">
        <f>K468+K469+K470</f>
        <v>13.2</v>
      </c>
      <c r="L467" s="21">
        <f>L468+L469+L470</f>
        <v>13.2</v>
      </c>
      <c r="M467" s="160" t="s">
        <v>24</v>
      </c>
      <c r="N467" s="146" t="s">
        <v>227</v>
      </c>
    </row>
    <row r="468" spans="1:14" ht="68.25" customHeight="1">
      <c r="A468" s="200"/>
      <c r="B468" s="205"/>
      <c r="C468" s="149"/>
      <c r="D468" s="68" t="s">
        <v>25</v>
      </c>
      <c r="E468" s="151"/>
      <c r="F468" s="21"/>
      <c r="G468" s="21"/>
      <c r="H468" s="98"/>
      <c r="I468" s="84"/>
      <c r="J468" s="21"/>
      <c r="K468" s="21"/>
      <c r="L468" s="21"/>
      <c r="M468" s="160"/>
      <c r="N468" s="146"/>
    </row>
    <row r="469" spans="1:14" ht="44.25" customHeight="1">
      <c r="A469" s="200"/>
      <c r="B469" s="205"/>
      <c r="C469" s="149"/>
      <c r="D469" s="68" t="s">
        <v>26</v>
      </c>
      <c r="E469" s="151"/>
      <c r="F469" s="21">
        <v>13.2</v>
      </c>
      <c r="G469" s="21">
        <f>H469+I469+J469+K469+L469</f>
        <v>14458.700000000003</v>
      </c>
      <c r="H469" s="98">
        <f>5144.1-1000</f>
        <v>4144.1</v>
      </c>
      <c r="I469" s="84">
        <v>5144.1</v>
      </c>
      <c r="J469" s="66">
        <v>5144.1</v>
      </c>
      <c r="K469" s="21">
        <v>13.2</v>
      </c>
      <c r="L469" s="21">
        <v>13.2</v>
      </c>
      <c r="M469" s="160"/>
      <c r="N469" s="146"/>
    </row>
    <row r="470" spans="1:14" ht="51" customHeight="1">
      <c r="A470" s="200"/>
      <c r="B470" s="205"/>
      <c r="C470" s="149"/>
      <c r="D470" s="68" t="s">
        <v>27</v>
      </c>
      <c r="E470" s="151"/>
      <c r="F470" s="21"/>
      <c r="G470" s="21"/>
      <c r="H470" s="98"/>
      <c r="I470" s="84"/>
      <c r="J470" s="21"/>
      <c r="K470" s="21"/>
      <c r="L470" s="21"/>
      <c r="M470" s="160"/>
      <c r="N470" s="146"/>
    </row>
    <row r="471" spans="1:14" ht="48" customHeight="1">
      <c r="A471" s="201" t="s">
        <v>41</v>
      </c>
      <c r="B471" s="202" t="s">
        <v>211</v>
      </c>
      <c r="C471" s="159" t="s">
        <v>107</v>
      </c>
      <c r="D471" s="20" t="s">
        <v>22</v>
      </c>
      <c r="E471" s="151" t="s">
        <v>56</v>
      </c>
      <c r="F471" s="64">
        <f>F472+F473+F474</f>
        <v>13561.2</v>
      </c>
      <c r="G471" s="64">
        <f>H471+I471+J471+K471+L471</f>
        <v>73467</v>
      </c>
      <c r="H471" s="110">
        <f>H472+H473+H474</f>
        <v>14693.4</v>
      </c>
      <c r="I471" s="83">
        <f>I472+I473+I474</f>
        <v>14693.4</v>
      </c>
      <c r="J471" s="64">
        <f>J472+J473+J474</f>
        <v>14693.4</v>
      </c>
      <c r="K471" s="64">
        <f>K472+K473+K474</f>
        <v>14693.4</v>
      </c>
      <c r="L471" s="64">
        <f>L472+L473+L474</f>
        <v>14693.4</v>
      </c>
      <c r="M471" s="160" t="s">
        <v>24</v>
      </c>
      <c r="N471" s="160" t="s">
        <v>212</v>
      </c>
    </row>
    <row r="472" spans="1:14" ht="74.25" customHeight="1">
      <c r="A472" s="201"/>
      <c r="B472" s="202"/>
      <c r="C472" s="159"/>
      <c r="D472" s="17" t="s">
        <v>25</v>
      </c>
      <c r="E472" s="151"/>
      <c r="F472" s="18">
        <f aca="true" t="shared" si="84" ref="F472:L472">F476</f>
        <v>110.7</v>
      </c>
      <c r="G472" s="18">
        <f t="shared" si="84"/>
        <v>0</v>
      </c>
      <c r="H472" s="97">
        <f t="shared" si="84"/>
        <v>0</v>
      </c>
      <c r="I472" s="79">
        <f t="shared" si="84"/>
        <v>0</v>
      </c>
      <c r="J472" s="18">
        <f t="shared" si="84"/>
        <v>0</v>
      </c>
      <c r="K472" s="18">
        <f t="shared" si="84"/>
        <v>0</v>
      </c>
      <c r="L472" s="18">
        <f t="shared" si="84"/>
        <v>0</v>
      </c>
      <c r="M472" s="160"/>
      <c r="N472" s="160"/>
    </row>
    <row r="473" spans="1:14" ht="48" customHeight="1">
      <c r="A473" s="201"/>
      <c r="B473" s="202"/>
      <c r="C473" s="159"/>
      <c r="D473" s="17" t="s">
        <v>26</v>
      </c>
      <c r="E473" s="151"/>
      <c r="F473" s="18">
        <f>F477</f>
        <v>13450.5</v>
      </c>
      <c r="G473" s="18">
        <f>H473+I473+J473+K473+L473</f>
        <v>73467</v>
      </c>
      <c r="H473" s="97">
        <f aca="true" t="shared" si="85" ref="H473:L474">H477</f>
        <v>14693.4</v>
      </c>
      <c r="I473" s="79">
        <f t="shared" si="85"/>
        <v>14693.4</v>
      </c>
      <c r="J473" s="18">
        <f t="shared" si="85"/>
        <v>14693.4</v>
      </c>
      <c r="K473" s="18">
        <f t="shared" si="85"/>
        <v>14693.4</v>
      </c>
      <c r="L473" s="18">
        <f t="shared" si="85"/>
        <v>14693.4</v>
      </c>
      <c r="M473" s="160"/>
      <c r="N473" s="160"/>
    </row>
    <row r="474" spans="1:14" ht="54.75" customHeight="1">
      <c r="A474" s="201"/>
      <c r="B474" s="202"/>
      <c r="C474" s="159"/>
      <c r="D474" s="17" t="s">
        <v>27</v>
      </c>
      <c r="E474" s="151"/>
      <c r="F474" s="18">
        <f>F478</f>
        <v>0</v>
      </c>
      <c r="G474" s="18">
        <f>G478</f>
        <v>0</v>
      </c>
      <c r="H474" s="97">
        <f t="shared" si="85"/>
        <v>0</v>
      </c>
      <c r="I474" s="79">
        <f t="shared" si="85"/>
        <v>0</v>
      </c>
      <c r="J474" s="18">
        <f t="shared" si="85"/>
        <v>0</v>
      </c>
      <c r="K474" s="18">
        <f t="shared" si="85"/>
        <v>0</v>
      </c>
      <c r="L474" s="18">
        <f t="shared" si="85"/>
        <v>0</v>
      </c>
      <c r="M474" s="160"/>
      <c r="N474" s="160"/>
    </row>
    <row r="475" spans="1:14" ht="48" customHeight="1">
      <c r="A475" s="199" t="s">
        <v>44</v>
      </c>
      <c r="B475" s="159" t="s">
        <v>213</v>
      </c>
      <c r="C475" s="159" t="s">
        <v>214</v>
      </c>
      <c r="D475" s="20" t="s">
        <v>22</v>
      </c>
      <c r="E475" s="151" t="s">
        <v>56</v>
      </c>
      <c r="F475" s="64">
        <f>F476+F477+F478</f>
        <v>13561.2</v>
      </c>
      <c r="G475" s="64">
        <f>H475+I475+J475+K475+L475</f>
        <v>73467</v>
      </c>
      <c r="H475" s="110">
        <f>H476+H477+H478</f>
        <v>14693.4</v>
      </c>
      <c r="I475" s="83">
        <f>I476+I477+I478</f>
        <v>14693.4</v>
      </c>
      <c r="J475" s="64">
        <f>J476+J477+J478</f>
        <v>14693.4</v>
      </c>
      <c r="K475" s="64">
        <f>K476+K477+K478</f>
        <v>14693.4</v>
      </c>
      <c r="L475" s="64">
        <f>L476+L477+L478</f>
        <v>14693.4</v>
      </c>
      <c r="M475" s="160" t="s">
        <v>24</v>
      </c>
      <c r="N475" s="160" t="s">
        <v>239</v>
      </c>
    </row>
    <row r="476" spans="1:14" ht="69.75" customHeight="1">
      <c r="A476" s="199"/>
      <c r="B476" s="159"/>
      <c r="C476" s="159"/>
      <c r="D476" s="17" t="s">
        <v>25</v>
      </c>
      <c r="E476" s="151"/>
      <c r="F476" s="18">
        <f>F480</f>
        <v>110.7</v>
      </c>
      <c r="G476" s="18"/>
      <c r="H476" s="97"/>
      <c r="I476" s="79"/>
      <c r="J476" s="18"/>
      <c r="K476" s="18"/>
      <c r="L476" s="18"/>
      <c r="M476" s="160"/>
      <c r="N476" s="160"/>
    </row>
    <row r="477" spans="1:14" ht="45" customHeight="1">
      <c r="A477" s="199"/>
      <c r="B477" s="159"/>
      <c r="C477" s="159"/>
      <c r="D477" s="17" t="s">
        <v>26</v>
      </c>
      <c r="E477" s="151"/>
      <c r="F477" s="18">
        <f>F481+F485</f>
        <v>13450.5</v>
      </c>
      <c r="G477" s="18">
        <f>H477+I477+J477+K477+L477</f>
        <v>73467</v>
      </c>
      <c r="H477" s="97">
        <f>H481+H485</f>
        <v>14693.4</v>
      </c>
      <c r="I477" s="79">
        <f>I481+I485</f>
        <v>14693.4</v>
      </c>
      <c r="J477" s="18">
        <f>J481+J485</f>
        <v>14693.4</v>
      </c>
      <c r="K477" s="18">
        <f>K481+K485</f>
        <v>14693.4</v>
      </c>
      <c r="L477" s="18">
        <f>L481+L485</f>
        <v>14693.4</v>
      </c>
      <c r="M477" s="160"/>
      <c r="N477" s="160"/>
    </row>
    <row r="478" spans="1:14" ht="45.75" customHeight="1">
      <c r="A478" s="199"/>
      <c r="B478" s="159"/>
      <c r="C478" s="159"/>
      <c r="D478" s="17" t="s">
        <v>27</v>
      </c>
      <c r="E478" s="151"/>
      <c r="F478" s="18"/>
      <c r="G478" s="18"/>
      <c r="H478" s="97"/>
      <c r="I478" s="79"/>
      <c r="J478" s="18"/>
      <c r="K478" s="18"/>
      <c r="L478" s="18"/>
      <c r="M478" s="160"/>
      <c r="N478" s="160"/>
    </row>
    <row r="479" spans="1:14" ht="27" customHeight="1">
      <c r="A479" s="168" t="s">
        <v>215</v>
      </c>
      <c r="B479" s="170" t="s">
        <v>207</v>
      </c>
      <c r="C479" s="148" t="s">
        <v>208</v>
      </c>
      <c r="D479" s="20" t="s">
        <v>32</v>
      </c>
      <c r="E479" s="151" t="s">
        <v>56</v>
      </c>
      <c r="F479" s="21">
        <f>F480+F481</f>
        <v>10700.900000000001</v>
      </c>
      <c r="G479" s="21">
        <f>H479+I479+J479+K479+L479</f>
        <v>53504.5</v>
      </c>
      <c r="H479" s="98">
        <f>H480+H481+H482</f>
        <v>10700.9</v>
      </c>
      <c r="I479" s="84">
        <f>I480+I481+I482</f>
        <v>10700.9</v>
      </c>
      <c r="J479" s="21">
        <f>J480+J481+J482</f>
        <v>10700.9</v>
      </c>
      <c r="K479" s="21">
        <f>K480+K481+K482</f>
        <v>10700.9</v>
      </c>
      <c r="L479" s="21">
        <f>L480+L481+L482</f>
        <v>10700.9</v>
      </c>
      <c r="M479" s="160" t="s">
        <v>24</v>
      </c>
      <c r="N479" s="146" t="s">
        <v>251</v>
      </c>
    </row>
    <row r="480" spans="1:14" ht="70.5" customHeight="1">
      <c r="A480" s="168"/>
      <c r="B480" s="170"/>
      <c r="C480" s="170"/>
      <c r="D480" s="17" t="s">
        <v>25</v>
      </c>
      <c r="E480" s="151"/>
      <c r="F480" s="21">
        <v>110.7</v>
      </c>
      <c r="G480" s="21"/>
      <c r="H480" s="98"/>
      <c r="I480" s="84"/>
      <c r="J480" s="21"/>
      <c r="K480" s="21"/>
      <c r="L480" s="21"/>
      <c r="M480" s="160"/>
      <c r="N480" s="146"/>
    </row>
    <row r="481" spans="1:14" ht="46.5" customHeight="1">
      <c r="A481" s="168"/>
      <c r="B481" s="170"/>
      <c r="C481" s="170"/>
      <c r="D481" s="17" t="s">
        <v>26</v>
      </c>
      <c r="E481" s="151"/>
      <c r="F481" s="21">
        <v>10590.2</v>
      </c>
      <c r="G481" s="21">
        <f>H481+I481+J481+K481+L481</f>
        <v>53504.5</v>
      </c>
      <c r="H481" s="98">
        <v>10700.9</v>
      </c>
      <c r="I481" s="84">
        <v>10700.9</v>
      </c>
      <c r="J481" s="21">
        <v>10700.9</v>
      </c>
      <c r="K481" s="21">
        <v>10700.9</v>
      </c>
      <c r="L481" s="21">
        <v>10700.9</v>
      </c>
      <c r="M481" s="160"/>
      <c r="N481" s="146"/>
    </row>
    <row r="482" spans="1:14" ht="46.5" customHeight="1">
      <c r="A482" s="168"/>
      <c r="B482" s="170"/>
      <c r="C482" s="148"/>
      <c r="D482" s="17" t="s">
        <v>27</v>
      </c>
      <c r="E482" s="151"/>
      <c r="F482" s="21"/>
      <c r="G482" s="21"/>
      <c r="H482" s="98"/>
      <c r="I482" s="84"/>
      <c r="J482" s="21"/>
      <c r="K482" s="21"/>
      <c r="L482" s="21"/>
      <c r="M482" s="160"/>
      <c r="N482" s="146"/>
    </row>
    <row r="483" spans="1:14" ht="27" customHeight="1">
      <c r="A483" s="200" t="s">
        <v>216</v>
      </c>
      <c r="B483" s="149" t="s">
        <v>217</v>
      </c>
      <c r="C483" s="203" t="s">
        <v>210</v>
      </c>
      <c r="D483" s="20" t="s">
        <v>32</v>
      </c>
      <c r="E483" s="151" t="s">
        <v>56</v>
      </c>
      <c r="F483" s="21">
        <f>F485</f>
        <v>2860.3</v>
      </c>
      <c r="G483" s="21">
        <f>H483+I483+J483+K483+L483</f>
        <v>19962.5</v>
      </c>
      <c r="H483" s="98">
        <f>H484+H485+H486</f>
        <v>3992.5</v>
      </c>
      <c r="I483" s="84">
        <f>I484+I485+I486</f>
        <v>3992.5</v>
      </c>
      <c r="J483" s="21">
        <f>J484+J485+J486</f>
        <v>3992.5</v>
      </c>
      <c r="K483" s="21">
        <f>K484+K485+K486</f>
        <v>3992.5</v>
      </c>
      <c r="L483" s="21">
        <f>L484+L485+L486</f>
        <v>3992.5</v>
      </c>
      <c r="M483" s="160" t="s">
        <v>24</v>
      </c>
      <c r="N483" s="146" t="s">
        <v>227</v>
      </c>
    </row>
    <row r="484" spans="1:14" ht="73.5" customHeight="1">
      <c r="A484" s="200"/>
      <c r="B484" s="149"/>
      <c r="C484" s="204"/>
      <c r="D484" s="17" t="s">
        <v>25</v>
      </c>
      <c r="E484" s="151"/>
      <c r="F484" s="21"/>
      <c r="G484" s="21"/>
      <c r="H484" s="98"/>
      <c r="I484" s="84"/>
      <c r="J484" s="21"/>
      <c r="K484" s="21"/>
      <c r="L484" s="21"/>
      <c r="M484" s="160"/>
      <c r="N484" s="146"/>
    </row>
    <row r="485" spans="1:14" ht="51.75" customHeight="1">
      <c r="A485" s="200"/>
      <c r="B485" s="149"/>
      <c r="C485" s="204"/>
      <c r="D485" s="17" t="s">
        <v>26</v>
      </c>
      <c r="E485" s="151"/>
      <c r="F485" s="21">
        <v>2860.3</v>
      </c>
      <c r="G485" s="21">
        <f>H485+I485+J485+K485+L485</f>
        <v>19962.5</v>
      </c>
      <c r="H485" s="98">
        <f>1135+2857.5</f>
        <v>3992.5</v>
      </c>
      <c r="I485" s="84">
        <v>3992.5</v>
      </c>
      <c r="J485" s="21">
        <v>3992.5</v>
      </c>
      <c r="K485" s="21">
        <v>3992.5</v>
      </c>
      <c r="L485" s="21">
        <v>3992.5</v>
      </c>
      <c r="M485" s="160"/>
      <c r="N485" s="146"/>
    </row>
    <row r="486" spans="1:14" ht="27" customHeight="1">
      <c r="A486" s="200"/>
      <c r="B486" s="149"/>
      <c r="C486" s="203"/>
      <c r="D486" s="17" t="s">
        <v>27</v>
      </c>
      <c r="E486" s="151"/>
      <c r="F486" s="21"/>
      <c r="G486" s="21"/>
      <c r="H486" s="98"/>
      <c r="I486" s="84"/>
      <c r="J486" s="21"/>
      <c r="K486" s="21"/>
      <c r="L486" s="21"/>
      <c r="M486" s="160"/>
      <c r="N486" s="146"/>
    </row>
    <row r="487" spans="1:14" ht="41.25" customHeight="1">
      <c r="A487" s="201" t="s">
        <v>104</v>
      </c>
      <c r="B487" s="202" t="s">
        <v>218</v>
      </c>
      <c r="C487" s="159" t="s">
        <v>319</v>
      </c>
      <c r="D487" s="20" t="s">
        <v>22</v>
      </c>
      <c r="E487" s="151" t="s">
        <v>56</v>
      </c>
      <c r="F487" s="64">
        <f>F488+F489</f>
        <v>13311.5</v>
      </c>
      <c r="G487" s="64">
        <f>H487+I487+J487+K487+L487</f>
        <v>71537.7</v>
      </c>
      <c r="H487" s="110">
        <f>H488+H489+H490</f>
        <v>15868.699999999999</v>
      </c>
      <c r="I487" s="83">
        <f>I488+I489+I490</f>
        <v>14414.6</v>
      </c>
      <c r="J487" s="64">
        <f>J488+J489+J490</f>
        <v>14414.6</v>
      </c>
      <c r="K487" s="64">
        <f>K488+K489+K490</f>
        <v>13419.9</v>
      </c>
      <c r="L487" s="64">
        <f>L488+L489+L490</f>
        <v>13419.9</v>
      </c>
      <c r="M487" s="160" t="s">
        <v>24</v>
      </c>
      <c r="N487" s="160" t="s">
        <v>219</v>
      </c>
    </row>
    <row r="488" spans="1:14" ht="75" customHeight="1">
      <c r="A488" s="201"/>
      <c r="B488" s="202"/>
      <c r="C488" s="159"/>
      <c r="D488" s="17" t="s">
        <v>25</v>
      </c>
      <c r="E488" s="151"/>
      <c r="F488" s="18">
        <f aca="true" t="shared" si="86" ref="F488:L488">F492</f>
        <v>0</v>
      </c>
      <c r="G488" s="18">
        <f t="shared" si="86"/>
        <v>0</v>
      </c>
      <c r="H488" s="97">
        <f t="shared" si="86"/>
        <v>0</v>
      </c>
      <c r="I488" s="79">
        <f t="shared" si="86"/>
        <v>0</v>
      </c>
      <c r="J488" s="18">
        <f t="shared" si="86"/>
        <v>0</v>
      </c>
      <c r="K488" s="18">
        <f t="shared" si="86"/>
        <v>0</v>
      </c>
      <c r="L488" s="18">
        <f t="shared" si="86"/>
        <v>0</v>
      </c>
      <c r="M488" s="160"/>
      <c r="N488" s="160"/>
    </row>
    <row r="489" spans="1:14" ht="61.5" customHeight="1">
      <c r="A489" s="201"/>
      <c r="B489" s="202"/>
      <c r="C489" s="159"/>
      <c r="D489" s="17" t="s">
        <v>26</v>
      </c>
      <c r="E489" s="151"/>
      <c r="F489" s="18">
        <v>13311.5</v>
      </c>
      <c r="G489" s="18">
        <f>H489+I489+J489+K489+L489</f>
        <v>71537.7</v>
      </c>
      <c r="H489" s="97">
        <f>H493</f>
        <v>15868.699999999999</v>
      </c>
      <c r="I489" s="79">
        <f>I493</f>
        <v>14414.6</v>
      </c>
      <c r="J489" s="18">
        <f>J493</f>
        <v>14414.6</v>
      </c>
      <c r="K489" s="18">
        <f>K493</f>
        <v>13419.9</v>
      </c>
      <c r="L489" s="18">
        <f>L493</f>
        <v>13419.9</v>
      </c>
      <c r="M489" s="160"/>
      <c r="N489" s="160"/>
    </row>
    <row r="490" spans="1:14" ht="50.25" customHeight="1">
      <c r="A490" s="201"/>
      <c r="B490" s="202"/>
      <c r="C490" s="159"/>
      <c r="D490" s="17" t="s">
        <v>27</v>
      </c>
      <c r="E490" s="151"/>
      <c r="F490" s="18">
        <f aca="true" t="shared" si="87" ref="F490:L490">F494</f>
        <v>0</v>
      </c>
      <c r="G490" s="18">
        <f t="shared" si="87"/>
        <v>0</v>
      </c>
      <c r="H490" s="97">
        <f t="shared" si="87"/>
        <v>0</v>
      </c>
      <c r="I490" s="79">
        <f t="shared" si="87"/>
        <v>0</v>
      </c>
      <c r="J490" s="18">
        <f t="shared" si="87"/>
        <v>0</v>
      </c>
      <c r="K490" s="18">
        <f t="shared" si="87"/>
        <v>0</v>
      </c>
      <c r="L490" s="18">
        <f t="shared" si="87"/>
        <v>0</v>
      </c>
      <c r="M490" s="160"/>
      <c r="N490" s="160"/>
    </row>
    <row r="491" spans="1:14" ht="29.25" customHeight="1" hidden="1">
      <c r="A491" s="199" t="s">
        <v>58</v>
      </c>
      <c r="B491" s="159" t="s">
        <v>220</v>
      </c>
      <c r="C491" s="159" t="s">
        <v>107</v>
      </c>
      <c r="D491" s="20" t="s">
        <v>22</v>
      </c>
      <c r="E491" s="151" t="s">
        <v>56</v>
      </c>
      <c r="F491" s="64">
        <f>F492+F493+F494</f>
        <v>0</v>
      </c>
      <c r="G491" s="64">
        <f>H491+I491+J491+K491+L491</f>
        <v>71537.7</v>
      </c>
      <c r="H491" s="110">
        <f>H492+H493+H494</f>
        <v>15868.699999999999</v>
      </c>
      <c r="I491" s="83">
        <f>I492+I493+I494</f>
        <v>14414.6</v>
      </c>
      <c r="J491" s="64">
        <f>J492+J493+J494</f>
        <v>14414.6</v>
      </c>
      <c r="K491" s="64">
        <f>K492+K493+K494</f>
        <v>13419.9</v>
      </c>
      <c r="L491" s="64">
        <f>L492+L493+L494</f>
        <v>13419.9</v>
      </c>
      <c r="M491" s="160" t="s">
        <v>24</v>
      </c>
      <c r="N491" s="160" t="s">
        <v>219</v>
      </c>
    </row>
    <row r="492" spans="1:14" ht="90" customHeight="1" hidden="1">
      <c r="A492" s="199"/>
      <c r="B492" s="159"/>
      <c r="C492" s="159"/>
      <c r="D492" s="17" t="s">
        <v>25</v>
      </c>
      <c r="E492" s="151"/>
      <c r="F492" s="18"/>
      <c r="G492" s="18"/>
      <c r="H492" s="97"/>
      <c r="I492" s="79"/>
      <c r="J492" s="18"/>
      <c r="K492" s="18"/>
      <c r="L492" s="18"/>
      <c r="M492" s="160"/>
      <c r="N492" s="160"/>
    </row>
    <row r="493" spans="1:14" ht="64.5" customHeight="1" hidden="1">
      <c r="A493" s="199"/>
      <c r="B493" s="159"/>
      <c r="C493" s="159"/>
      <c r="D493" s="17" t="s">
        <v>26</v>
      </c>
      <c r="E493" s="151"/>
      <c r="F493" s="18">
        <f>F497+F501</f>
        <v>0</v>
      </c>
      <c r="G493" s="18">
        <f>H493+I493+J493+K493+L493</f>
        <v>71537.7</v>
      </c>
      <c r="H493" s="97">
        <f>H497+H501</f>
        <v>15868.699999999999</v>
      </c>
      <c r="I493" s="79">
        <f>I497+I501</f>
        <v>14414.6</v>
      </c>
      <c r="J493" s="18">
        <f>J497+J501</f>
        <v>14414.6</v>
      </c>
      <c r="K493" s="18">
        <f>K497+K501</f>
        <v>13419.9</v>
      </c>
      <c r="L493" s="18">
        <f>L497+L501</f>
        <v>13419.9</v>
      </c>
      <c r="M493" s="160"/>
      <c r="N493" s="160"/>
    </row>
    <row r="494" spans="1:14" ht="56.25" customHeight="1" hidden="1">
      <c r="A494" s="199"/>
      <c r="B494" s="159"/>
      <c r="C494" s="159"/>
      <c r="D494" s="17" t="s">
        <v>27</v>
      </c>
      <c r="E494" s="151"/>
      <c r="F494" s="18"/>
      <c r="G494" s="18"/>
      <c r="H494" s="97"/>
      <c r="I494" s="79"/>
      <c r="J494" s="18"/>
      <c r="K494" s="18"/>
      <c r="L494" s="18"/>
      <c r="M494" s="160"/>
      <c r="N494" s="160"/>
    </row>
    <row r="495" spans="1:14" ht="29.25" customHeight="1">
      <c r="A495" s="168" t="s">
        <v>58</v>
      </c>
      <c r="B495" s="148" t="s">
        <v>221</v>
      </c>
      <c r="C495" s="148" t="s">
        <v>222</v>
      </c>
      <c r="D495" s="20" t="s">
        <v>32</v>
      </c>
      <c r="E495" s="151" t="s">
        <v>56</v>
      </c>
      <c r="F495" s="21">
        <f>F497</f>
        <v>0</v>
      </c>
      <c r="G495" s="21">
        <f>H495+I495+J495+K495+L495</f>
        <v>65608.7</v>
      </c>
      <c r="H495" s="110">
        <f>H497</f>
        <v>14682.9</v>
      </c>
      <c r="I495" s="85">
        <f>I497</f>
        <v>13228.800000000001</v>
      </c>
      <c r="J495" s="21">
        <f>J496+J497+J498</f>
        <v>13228.800000000001</v>
      </c>
      <c r="K495" s="21">
        <f>K496+K497+K498</f>
        <v>12234.1</v>
      </c>
      <c r="L495" s="21">
        <f>L496+L497+L498</f>
        <v>12234.1</v>
      </c>
      <c r="M495" s="160" t="s">
        <v>24</v>
      </c>
      <c r="N495" s="146" t="s">
        <v>219</v>
      </c>
    </row>
    <row r="496" spans="1:14" ht="75.75" customHeight="1">
      <c r="A496" s="168"/>
      <c r="B496" s="148"/>
      <c r="C496" s="148"/>
      <c r="D496" s="17" t="s">
        <v>25</v>
      </c>
      <c r="E496" s="151"/>
      <c r="F496" s="21"/>
      <c r="G496" s="21"/>
      <c r="H496" s="98"/>
      <c r="I496" s="84"/>
      <c r="J496" s="21"/>
      <c r="K496" s="21"/>
      <c r="L496" s="21"/>
      <c r="M496" s="160"/>
      <c r="N496" s="146"/>
    </row>
    <row r="497" spans="1:14" ht="57" customHeight="1">
      <c r="A497" s="168"/>
      <c r="B497" s="148"/>
      <c r="C497" s="148"/>
      <c r="D497" s="17" t="s">
        <v>26</v>
      </c>
      <c r="E497" s="151"/>
      <c r="F497" s="21">
        <v>0</v>
      </c>
      <c r="G497" s="21">
        <f>H497+I497+J497+K497+L497</f>
        <v>65608.7</v>
      </c>
      <c r="H497" s="98">
        <f>14249.2+991.8-558.1</f>
        <v>14682.9</v>
      </c>
      <c r="I497" s="85">
        <f>14249.2-1020.4</f>
        <v>13228.800000000001</v>
      </c>
      <c r="J497" s="21">
        <f>14249.2-1020.4</f>
        <v>13228.800000000001</v>
      </c>
      <c r="K497" s="21">
        <v>12234.1</v>
      </c>
      <c r="L497" s="21">
        <v>12234.1</v>
      </c>
      <c r="M497" s="160"/>
      <c r="N497" s="146"/>
    </row>
    <row r="498" spans="1:14" ht="56.25" customHeight="1">
      <c r="A498" s="168"/>
      <c r="B498" s="148"/>
      <c r="C498" s="148"/>
      <c r="D498" s="17" t="s">
        <v>27</v>
      </c>
      <c r="E498" s="151"/>
      <c r="F498" s="21"/>
      <c r="G498" s="21"/>
      <c r="H498" s="98"/>
      <c r="I498" s="84"/>
      <c r="J498" s="21"/>
      <c r="K498" s="21"/>
      <c r="L498" s="21"/>
      <c r="M498" s="160"/>
      <c r="N498" s="146"/>
    </row>
    <row r="499" spans="1:14" ht="29.25" customHeight="1">
      <c r="A499" s="168" t="s">
        <v>68</v>
      </c>
      <c r="B499" s="148" t="s">
        <v>223</v>
      </c>
      <c r="C499" s="148" t="s">
        <v>314</v>
      </c>
      <c r="D499" s="20" t="s">
        <v>32</v>
      </c>
      <c r="E499" s="151" t="s">
        <v>56</v>
      </c>
      <c r="F499" s="21">
        <f>F501</f>
        <v>0</v>
      </c>
      <c r="G499" s="21">
        <f>H499+I499+J499+K499+L499</f>
        <v>5929</v>
      </c>
      <c r="H499" s="98">
        <f>H501</f>
        <v>1185.8</v>
      </c>
      <c r="I499" s="84">
        <f>I501</f>
        <v>1185.8</v>
      </c>
      <c r="J499" s="21">
        <f>J500+J501+J502</f>
        <v>1185.8</v>
      </c>
      <c r="K499" s="21">
        <f>K500+K501+K502</f>
        <v>1185.8</v>
      </c>
      <c r="L499" s="21">
        <f>L500+L501+L502</f>
        <v>1185.8</v>
      </c>
      <c r="M499" s="160" t="s">
        <v>24</v>
      </c>
      <c r="N499" s="146" t="s">
        <v>227</v>
      </c>
    </row>
    <row r="500" spans="1:14" ht="76.5" customHeight="1">
      <c r="A500" s="168"/>
      <c r="B500" s="148"/>
      <c r="C500" s="148"/>
      <c r="D500" s="17" t="s">
        <v>25</v>
      </c>
      <c r="E500" s="151"/>
      <c r="F500" s="21"/>
      <c r="G500" s="21"/>
      <c r="H500" s="98"/>
      <c r="I500" s="84"/>
      <c r="J500" s="21"/>
      <c r="K500" s="21"/>
      <c r="L500" s="21"/>
      <c r="M500" s="160"/>
      <c r="N500" s="146"/>
    </row>
    <row r="501" spans="1:14" ht="61.5" customHeight="1">
      <c r="A501" s="168"/>
      <c r="B501" s="148"/>
      <c r="C501" s="148"/>
      <c r="D501" s="17" t="s">
        <v>26</v>
      </c>
      <c r="E501" s="151"/>
      <c r="F501" s="21">
        <v>0</v>
      </c>
      <c r="G501" s="21">
        <f>H501+I501+J501+K501+L501</f>
        <v>5929</v>
      </c>
      <c r="H501" s="98">
        <v>1185.8</v>
      </c>
      <c r="I501" s="84">
        <v>1185.8</v>
      </c>
      <c r="J501" s="21">
        <v>1185.8</v>
      </c>
      <c r="K501" s="21">
        <v>1185.8</v>
      </c>
      <c r="L501" s="21">
        <v>1185.8</v>
      </c>
      <c r="M501" s="160"/>
      <c r="N501" s="146"/>
    </row>
    <row r="502" spans="1:14" ht="47.25" customHeight="1">
      <c r="A502" s="168"/>
      <c r="B502" s="148"/>
      <c r="C502" s="148"/>
      <c r="D502" s="17" t="s">
        <v>27</v>
      </c>
      <c r="E502" s="151"/>
      <c r="F502" s="21"/>
      <c r="G502" s="21"/>
      <c r="H502" s="98"/>
      <c r="I502" s="84"/>
      <c r="J502" s="21"/>
      <c r="K502" s="21"/>
      <c r="L502" s="21"/>
      <c r="M502" s="160"/>
      <c r="N502" s="146"/>
    </row>
    <row r="503" spans="1:14" ht="30" customHeight="1">
      <c r="A503" s="197" t="s">
        <v>121</v>
      </c>
      <c r="B503" s="198" t="s">
        <v>281</v>
      </c>
      <c r="C503" s="159" t="s">
        <v>214</v>
      </c>
      <c r="D503" s="20" t="s">
        <v>32</v>
      </c>
      <c r="E503" s="145"/>
      <c r="F503" s="64">
        <f>F505+F504</f>
        <v>7145.2</v>
      </c>
      <c r="G503" s="64">
        <f>G504+G505+G506</f>
        <v>46331.310000000005</v>
      </c>
      <c r="H503" s="110">
        <f>H505</f>
        <v>7213.910000000001</v>
      </c>
      <c r="I503" s="83">
        <f>I505</f>
        <v>7213.9</v>
      </c>
      <c r="J503" s="64">
        <f>J505</f>
        <v>7213.9</v>
      </c>
      <c r="K503" s="64">
        <f>K504+K505+K506</f>
        <v>12344.8</v>
      </c>
      <c r="L503" s="64">
        <f>L504+L505+L506</f>
        <v>12344.8</v>
      </c>
      <c r="M503" s="160" t="s">
        <v>24</v>
      </c>
      <c r="N503" s="146" t="s">
        <v>224</v>
      </c>
    </row>
    <row r="504" spans="1:14" ht="72.75" customHeight="1">
      <c r="A504" s="197"/>
      <c r="B504" s="198"/>
      <c r="C504" s="159"/>
      <c r="D504" s="17" t="s">
        <v>25</v>
      </c>
      <c r="E504" s="145"/>
      <c r="F504" s="18">
        <f>F508</f>
        <v>65.9</v>
      </c>
      <c r="G504" s="18"/>
      <c r="H504" s="97"/>
      <c r="I504" s="79"/>
      <c r="J504" s="18"/>
      <c r="K504" s="18"/>
      <c r="L504" s="18"/>
      <c r="M504" s="160"/>
      <c r="N504" s="146"/>
    </row>
    <row r="505" spans="1:14" ht="47.25" customHeight="1">
      <c r="A505" s="197"/>
      <c r="B505" s="198"/>
      <c r="C505" s="159"/>
      <c r="D505" s="17" t="s">
        <v>26</v>
      </c>
      <c r="E505" s="145"/>
      <c r="F505" s="18">
        <f>F509+F513</f>
        <v>7079.3</v>
      </c>
      <c r="G505" s="18">
        <f aca="true" t="shared" si="88" ref="G505:L505">G509+G513</f>
        <v>46331.310000000005</v>
      </c>
      <c r="H505" s="97">
        <f t="shared" si="88"/>
        <v>7213.910000000001</v>
      </c>
      <c r="I505" s="79">
        <f t="shared" si="88"/>
        <v>7213.9</v>
      </c>
      <c r="J505" s="18">
        <f t="shared" si="88"/>
        <v>7213.9</v>
      </c>
      <c r="K505" s="18">
        <f t="shared" si="88"/>
        <v>12344.8</v>
      </c>
      <c r="L505" s="18">
        <f t="shared" si="88"/>
        <v>12344.8</v>
      </c>
      <c r="M505" s="160"/>
      <c r="N505" s="146"/>
    </row>
    <row r="506" spans="1:14" ht="46.5" customHeight="1">
      <c r="A506" s="197"/>
      <c r="B506" s="198"/>
      <c r="C506" s="159"/>
      <c r="D506" s="17" t="s">
        <v>27</v>
      </c>
      <c r="E506" s="145"/>
      <c r="F506" s="18"/>
      <c r="G506" s="18"/>
      <c r="H506" s="97"/>
      <c r="I506" s="79"/>
      <c r="J506" s="18"/>
      <c r="K506" s="18"/>
      <c r="L506" s="18"/>
      <c r="M506" s="160"/>
      <c r="N506" s="146"/>
    </row>
    <row r="507" spans="1:14" ht="27" customHeight="1">
      <c r="A507" s="192" t="s">
        <v>124</v>
      </c>
      <c r="B507" s="148" t="s">
        <v>225</v>
      </c>
      <c r="C507" s="148" t="s">
        <v>226</v>
      </c>
      <c r="D507" s="20" t="s">
        <v>32</v>
      </c>
      <c r="E507" s="145"/>
      <c r="F507" s="18">
        <f>F508+F509</f>
        <v>6563.2</v>
      </c>
      <c r="G507" s="18">
        <f aca="true" t="shared" si="89" ref="G507:L507">G508+G509+G510</f>
        <v>32765.410000000003</v>
      </c>
      <c r="H507" s="97">
        <f t="shared" si="89"/>
        <v>6709.81</v>
      </c>
      <c r="I507" s="79">
        <f t="shared" si="89"/>
        <v>6513.9</v>
      </c>
      <c r="J507" s="18">
        <f t="shared" si="89"/>
        <v>6513.9</v>
      </c>
      <c r="K507" s="18">
        <f t="shared" si="89"/>
        <v>6513.9</v>
      </c>
      <c r="L507" s="18">
        <f t="shared" si="89"/>
        <v>6513.9</v>
      </c>
      <c r="M507" s="160" t="s">
        <v>24</v>
      </c>
      <c r="N507" s="146" t="s">
        <v>251</v>
      </c>
    </row>
    <row r="508" spans="1:14" ht="72" customHeight="1">
      <c r="A508" s="192"/>
      <c r="B508" s="148"/>
      <c r="C508" s="148"/>
      <c r="D508" s="17" t="s">
        <v>25</v>
      </c>
      <c r="E508" s="145"/>
      <c r="F508" s="18">
        <v>65.9</v>
      </c>
      <c r="G508" s="18"/>
      <c r="H508" s="97"/>
      <c r="I508" s="79"/>
      <c r="J508" s="18"/>
      <c r="K508" s="18"/>
      <c r="L508" s="18"/>
      <c r="M508" s="160"/>
      <c r="N508" s="146"/>
    </row>
    <row r="509" spans="1:14" ht="53.25" customHeight="1">
      <c r="A509" s="192"/>
      <c r="B509" s="148"/>
      <c r="C509" s="148"/>
      <c r="D509" s="17" t="s">
        <v>26</v>
      </c>
      <c r="E509" s="145"/>
      <c r="F509" s="18">
        <v>6497.3</v>
      </c>
      <c r="G509" s="21">
        <f>H509+I509+J509+K509+L509</f>
        <v>32765.410000000003</v>
      </c>
      <c r="H509" s="97">
        <v>6709.81</v>
      </c>
      <c r="I509" s="79">
        <f>6318+195.9</f>
        <v>6513.9</v>
      </c>
      <c r="J509" s="18">
        <f>6318+195.9</f>
        <v>6513.9</v>
      </c>
      <c r="K509" s="18">
        <f>6318+195.9</f>
        <v>6513.9</v>
      </c>
      <c r="L509" s="18">
        <f>6318+195.9</f>
        <v>6513.9</v>
      </c>
      <c r="M509" s="160"/>
      <c r="N509" s="146"/>
    </row>
    <row r="510" spans="1:14" ht="47.25" customHeight="1">
      <c r="A510" s="192"/>
      <c r="B510" s="148"/>
      <c r="C510" s="148"/>
      <c r="D510" s="17" t="s">
        <v>27</v>
      </c>
      <c r="E510" s="145"/>
      <c r="F510" s="18"/>
      <c r="G510" s="18"/>
      <c r="H510" s="97"/>
      <c r="I510" s="79"/>
      <c r="J510" s="18"/>
      <c r="K510" s="18"/>
      <c r="L510" s="18"/>
      <c r="M510" s="160"/>
      <c r="N510" s="160"/>
    </row>
    <row r="511" spans="1:14" ht="27" customHeight="1">
      <c r="A511" s="192" t="s">
        <v>128</v>
      </c>
      <c r="B511" s="148" t="s">
        <v>227</v>
      </c>
      <c r="C511" s="148" t="s">
        <v>228</v>
      </c>
      <c r="D511" s="20" t="s">
        <v>32</v>
      </c>
      <c r="E511" s="145"/>
      <c r="F511" s="18">
        <f>F513</f>
        <v>582</v>
      </c>
      <c r="G511" s="18">
        <f aca="true" t="shared" si="90" ref="G511:L511">G512+G513+G514</f>
        <v>13565.9</v>
      </c>
      <c r="H511" s="97">
        <f t="shared" si="90"/>
        <v>504.1</v>
      </c>
      <c r="I511" s="79">
        <f t="shared" si="90"/>
        <v>700</v>
      </c>
      <c r="J511" s="18">
        <f t="shared" si="90"/>
        <v>700</v>
      </c>
      <c r="K511" s="18">
        <f t="shared" si="90"/>
        <v>5830.9</v>
      </c>
      <c r="L511" s="18">
        <f t="shared" si="90"/>
        <v>5830.9</v>
      </c>
      <c r="M511" s="160" t="s">
        <v>24</v>
      </c>
      <c r="N511" s="146" t="s">
        <v>227</v>
      </c>
    </row>
    <row r="512" spans="1:14" ht="69.75" customHeight="1">
      <c r="A512" s="192"/>
      <c r="B512" s="148"/>
      <c r="C512" s="148"/>
      <c r="D512" s="17" t="s">
        <v>25</v>
      </c>
      <c r="E512" s="145"/>
      <c r="F512" s="18"/>
      <c r="G512" s="18"/>
      <c r="H512" s="97"/>
      <c r="I512" s="79"/>
      <c r="J512" s="18"/>
      <c r="K512" s="23"/>
      <c r="L512" s="23"/>
      <c r="M512" s="160"/>
      <c r="N512" s="146"/>
    </row>
    <row r="513" spans="1:14" ht="45" customHeight="1">
      <c r="A513" s="192"/>
      <c r="B513" s="148"/>
      <c r="C513" s="148"/>
      <c r="D513" s="17" t="s">
        <v>26</v>
      </c>
      <c r="E513" s="145"/>
      <c r="F513" s="18">
        <v>582</v>
      </c>
      <c r="G513" s="18">
        <f>H513+I513+J513+K513+L513</f>
        <v>13565.9</v>
      </c>
      <c r="H513" s="98">
        <v>504.1</v>
      </c>
      <c r="I513" s="84">
        <v>700</v>
      </c>
      <c r="J513" s="76">
        <v>700</v>
      </c>
      <c r="K513" s="65">
        <v>5830.9</v>
      </c>
      <c r="L513" s="65">
        <v>5830.9</v>
      </c>
      <c r="M513" s="160"/>
      <c r="N513" s="146"/>
    </row>
    <row r="514" spans="1:14" ht="45.75" customHeight="1">
      <c r="A514" s="192"/>
      <c r="B514" s="148"/>
      <c r="C514" s="148"/>
      <c r="D514" s="17" t="s">
        <v>27</v>
      </c>
      <c r="E514" s="145"/>
      <c r="F514" s="18"/>
      <c r="G514" s="18"/>
      <c r="H514" s="97"/>
      <c r="I514" s="79"/>
      <c r="J514" s="18"/>
      <c r="K514" s="21"/>
      <c r="L514" s="21"/>
      <c r="M514" s="160"/>
      <c r="N514" s="160"/>
    </row>
    <row r="515" spans="1:14" s="3" customFormat="1" ht="27.75" customHeight="1">
      <c r="A515" s="193" t="s">
        <v>229</v>
      </c>
      <c r="B515" s="193"/>
      <c r="C515" s="193"/>
      <c r="D515" s="28" t="s">
        <v>32</v>
      </c>
      <c r="E515" s="194"/>
      <c r="F515" s="22">
        <f>F516+F517+F518</f>
        <v>52284.9</v>
      </c>
      <c r="G515" s="22">
        <f aca="true" t="shared" si="91" ref="G515:L515">G516+G517+G518</f>
        <v>294470.21</v>
      </c>
      <c r="H515" s="99">
        <f t="shared" si="91"/>
        <v>59655.21</v>
      </c>
      <c r="I515" s="121">
        <f t="shared" si="91"/>
        <v>59201.1</v>
      </c>
      <c r="J515" s="22">
        <f t="shared" si="91"/>
        <v>59201.1</v>
      </c>
      <c r="K515" s="22">
        <f t="shared" si="91"/>
        <v>58206.399999999994</v>
      </c>
      <c r="L515" s="22">
        <f t="shared" si="91"/>
        <v>58206.399999999994</v>
      </c>
      <c r="M515" s="29"/>
      <c r="N515" s="29"/>
    </row>
    <row r="516" spans="1:14" s="3" customFormat="1" ht="70.5" customHeight="1">
      <c r="A516" s="193"/>
      <c r="B516" s="193"/>
      <c r="C516" s="193"/>
      <c r="D516" s="28" t="s">
        <v>25</v>
      </c>
      <c r="E516" s="194"/>
      <c r="F516" s="22">
        <f>F456+F472+F488+F504</f>
        <v>176.60000000000002</v>
      </c>
      <c r="G516" s="22">
        <f aca="true" t="shared" si="92" ref="G516:L516">G456+G472+G488+G504</f>
        <v>0</v>
      </c>
      <c r="H516" s="99">
        <f t="shared" si="92"/>
        <v>0</v>
      </c>
      <c r="I516" s="121">
        <f t="shared" si="92"/>
        <v>0</v>
      </c>
      <c r="J516" s="22">
        <f t="shared" si="92"/>
        <v>0</v>
      </c>
      <c r="K516" s="22">
        <f t="shared" si="92"/>
        <v>0</v>
      </c>
      <c r="L516" s="22">
        <f t="shared" si="92"/>
        <v>0</v>
      </c>
      <c r="M516" s="30"/>
      <c r="N516" s="195"/>
    </row>
    <row r="517" spans="1:14" s="3" customFormat="1" ht="51" customHeight="1">
      <c r="A517" s="193"/>
      <c r="B517" s="193"/>
      <c r="C517" s="193"/>
      <c r="D517" s="28" t="s">
        <v>83</v>
      </c>
      <c r="E517" s="194"/>
      <c r="F517" s="22">
        <f>F457+F473+F489+F505</f>
        <v>52108.3</v>
      </c>
      <c r="G517" s="22">
        <f aca="true" t="shared" si="93" ref="G517:L517">G457+G473+G489+G505</f>
        <v>294470.21</v>
      </c>
      <c r="H517" s="99">
        <f t="shared" si="93"/>
        <v>59655.21</v>
      </c>
      <c r="I517" s="121">
        <f t="shared" si="93"/>
        <v>59201.1</v>
      </c>
      <c r="J517" s="22">
        <f t="shared" si="93"/>
        <v>59201.1</v>
      </c>
      <c r="K517" s="22">
        <f t="shared" si="93"/>
        <v>58206.399999999994</v>
      </c>
      <c r="L517" s="22">
        <f t="shared" si="93"/>
        <v>58206.399999999994</v>
      </c>
      <c r="M517" s="30"/>
      <c r="N517" s="195"/>
    </row>
    <row r="518" spans="1:14" s="3" customFormat="1" ht="49.5" customHeight="1">
      <c r="A518" s="193"/>
      <c r="B518" s="193"/>
      <c r="C518" s="193"/>
      <c r="D518" s="28" t="s">
        <v>87</v>
      </c>
      <c r="E518" s="194"/>
      <c r="F518" s="22">
        <f>F458+F474+F490</f>
        <v>0</v>
      </c>
      <c r="G518" s="22">
        <f aca="true" t="shared" si="94" ref="G518:L518">G458+G474+G490</f>
        <v>0</v>
      </c>
      <c r="H518" s="99">
        <f t="shared" si="94"/>
        <v>0</v>
      </c>
      <c r="I518" s="121">
        <f t="shared" si="94"/>
        <v>0</v>
      </c>
      <c r="J518" s="22">
        <f t="shared" si="94"/>
        <v>0</v>
      </c>
      <c r="K518" s="22">
        <f t="shared" si="94"/>
        <v>0</v>
      </c>
      <c r="L518" s="22">
        <f t="shared" si="94"/>
        <v>0</v>
      </c>
      <c r="M518" s="30"/>
      <c r="N518" s="195"/>
    </row>
    <row r="519" spans="1:14" s="3" customFormat="1" ht="33" customHeight="1">
      <c r="A519" s="196" t="s">
        <v>230</v>
      </c>
      <c r="B519" s="196"/>
      <c r="C519" s="196"/>
      <c r="D519" s="28" t="s">
        <v>32</v>
      </c>
      <c r="E519" s="194"/>
      <c r="F519" s="22">
        <f>F520+F521+F523+F522</f>
        <v>1206160.9</v>
      </c>
      <c r="G519" s="22">
        <f>G520+G521+G523+G522</f>
        <v>6208212.630999999</v>
      </c>
      <c r="H519" s="99">
        <f>H520+H521+H523+H522</f>
        <v>1432794.411</v>
      </c>
      <c r="I519" s="124">
        <f>I520+I521+I523+I522</f>
        <v>1423854.14</v>
      </c>
      <c r="J519" s="87">
        <f>J520+J521+J523+J522</f>
        <v>1429585.8800000001</v>
      </c>
      <c r="K519" s="87">
        <f>K520+K521+K523+K522</f>
        <v>1388331.3</v>
      </c>
      <c r="L519" s="87">
        <f>L520+L521+L523+L522</f>
        <v>536767.3</v>
      </c>
      <c r="M519" s="11"/>
      <c r="N519" s="11"/>
    </row>
    <row r="520" spans="1:14" s="3" customFormat="1" ht="69.75" customHeight="1">
      <c r="A520" s="196"/>
      <c r="B520" s="196"/>
      <c r="C520" s="196"/>
      <c r="D520" s="28" t="s">
        <v>25</v>
      </c>
      <c r="E520" s="194"/>
      <c r="F520" s="22">
        <f aca="true" t="shared" si="95" ref="F520:L520">F133+F342+F441+F516</f>
        <v>765437.7</v>
      </c>
      <c r="G520" s="22">
        <f>G133+G342+G441+G516</f>
        <v>3421686.4</v>
      </c>
      <c r="H520" s="99">
        <f t="shared" si="95"/>
        <v>859915.4</v>
      </c>
      <c r="I520" s="124">
        <f t="shared" si="95"/>
        <v>855092</v>
      </c>
      <c r="J520" s="87">
        <f t="shared" si="95"/>
        <v>855115</v>
      </c>
      <c r="K520" s="87">
        <f t="shared" si="95"/>
        <v>851564</v>
      </c>
      <c r="L520" s="87">
        <f t="shared" si="95"/>
        <v>0</v>
      </c>
      <c r="M520" s="30"/>
      <c r="N520" s="195"/>
    </row>
    <row r="521" spans="1:14" ht="51.75" customHeight="1">
      <c r="A521" s="196"/>
      <c r="B521" s="196"/>
      <c r="C521" s="196"/>
      <c r="D521" s="28" t="s">
        <v>83</v>
      </c>
      <c r="E521" s="194"/>
      <c r="F521" s="22">
        <f aca="true" t="shared" si="96" ref="F521:L521">F135+F344+F442+F517</f>
        <v>440723.2</v>
      </c>
      <c r="G521" s="22">
        <f t="shared" si="96"/>
        <v>2653824.2309999997</v>
      </c>
      <c r="H521" s="99">
        <f t="shared" si="96"/>
        <v>528023.211</v>
      </c>
      <c r="I521" s="124">
        <f t="shared" si="96"/>
        <v>523316.83999999997</v>
      </c>
      <c r="J521" s="87">
        <f t="shared" si="96"/>
        <v>528949.58</v>
      </c>
      <c r="K521" s="87">
        <f t="shared" si="96"/>
        <v>536767.3</v>
      </c>
      <c r="L521" s="87">
        <f t="shared" si="96"/>
        <v>536767.3</v>
      </c>
      <c r="M521" s="30"/>
      <c r="N521" s="195"/>
    </row>
    <row r="522" spans="1:14" ht="51.75" customHeight="1">
      <c r="A522" s="196"/>
      <c r="B522" s="196"/>
      <c r="C522" s="196"/>
      <c r="D522" s="28" t="s">
        <v>313</v>
      </c>
      <c r="E522" s="194"/>
      <c r="F522" s="22">
        <f>F134</f>
        <v>0</v>
      </c>
      <c r="G522" s="22">
        <f aca="true" t="shared" si="97" ref="G522:L522">G134</f>
        <v>132702</v>
      </c>
      <c r="H522" s="99">
        <f>H134+H343</f>
        <v>44855.8</v>
      </c>
      <c r="I522" s="124">
        <f t="shared" si="97"/>
        <v>45445.3</v>
      </c>
      <c r="J522" s="87">
        <f t="shared" si="97"/>
        <v>45521.3</v>
      </c>
      <c r="K522" s="87">
        <f t="shared" si="97"/>
        <v>0</v>
      </c>
      <c r="L522" s="87">
        <f t="shared" si="97"/>
        <v>0</v>
      </c>
      <c r="M522" s="30"/>
      <c r="N522" s="195"/>
    </row>
    <row r="523" spans="1:14" ht="47.25" customHeight="1">
      <c r="A523" s="196"/>
      <c r="B523" s="196"/>
      <c r="C523" s="196"/>
      <c r="D523" s="28" t="s">
        <v>87</v>
      </c>
      <c r="E523" s="194"/>
      <c r="F523" s="22">
        <f aca="true" t="shared" si="98" ref="F523:L523">F462+F478+F494</f>
        <v>0</v>
      </c>
      <c r="G523" s="22">
        <f t="shared" si="98"/>
        <v>0</v>
      </c>
      <c r="H523" s="117">
        <f>H136+H345+H443+H518</f>
        <v>0</v>
      </c>
      <c r="I523" s="124">
        <f>I136+I345+I443+I518</f>
        <v>0</v>
      </c>
      <c r="J523" s="87">
        <f>J136+J345+J443+J518</f>
        <v>0</v>
      </c>
      <c r="K523" s="87">
        <f t="shared" si="98"/>
        <v>0</v>
      </c>
      <c r="L523" s="87">
        <f t="shared" si="98"/>
        <v>0</v>
      </c>
      <c r="M523" s="30"/>
      <c r="N523" s="195"/>
    </row>
    <row r="524" ht="24" customHeight="1"/>
    <row r="526" ht="30" customHeight="1">
      <c r="N526" s="129">
        <f>H519-H32-H33-H225-H318-H416</f>
        <v>1320336.5110000002</v>
      </c>
    </row>
  </sheetData>
  <sheetProtection selectLockedCells="1" selectUnlockedCells="1"/>
  <mergeCells count="739">
    <mergeCell ref="M120:M123"/>
    <mergeCell ref="N120:N123"/>
    <mergeCell ref="A120:A123"/>
    <mergeCell ref="B120:B123"/>
    <mergeCell ref="C120:C123"/>
    <mergeCell ref="E120:E123"/>
    <mergeCell ref="A238:A242"/>
    <mergeCell ref="B238:B242"/>
    <mergeCell ref="A243:A247"/>
    <mergeCell ref="B243:B247"/>
    <mergeCell ref="C243:C247"/>
    <mergeCell ref="E243:E247"/>
    <mergeCell ref="C238:C242"/>
    <mergeCell ref="E238:E242"/>
    <mergeCell ref="M228:M232"/>
    <mergeCell ref="N228:N232"/>
    <mergeCell ref="N233:N237"/>
    <mergeCell ref="M238:M242"/>
    <mergeCell ref="N238:N242"/>
    <mergeCell ref="M243:M247"/>
    <mergeCell ref="N243:N247"/>
    <mergeCell ref="N333:N336"/>
    <mergeCell ref="M248:M252"/>
    <mergeCell ref="N248:N252"/>
    <mergeCell ref="M253:M257"/>
    <mergeCell ref="N253:N257"/>
    <mergeCell ref="N258:N262"/>
    <mergeCell ref="M263:M267"/>
    <mergeCell ref="N263:N267"/>
    <mergeCell ref="N268:N272"/>
    <mergeCell ref="M258:M262"/>
    <mergeCell ref="M195:M198"/>
    <mergeCell ref="N195:N198"/>
    <mergeCell ref="M186:M189"/>
    <mergeCell ref="N186:N189"/>
    <mergeCell ref="E190:E194"/>
    <mergeCell ref="M190:M194"/>
    <mergeCell ref="E186:E189"/>
    <mergeCell ref="N190:N194"/>
    <mergeCell ref="N6:N7"/>
    <mergeCell ref="G6:G7"/>
    <mergeCell ref="H6:L6"/>
    <mergeCell ref="M6:M7"/>
    <mergeCell ref="A1:N1"/>
    <mergeCell ref="A2:N2"/>
    <mergeCell ref="B3:N3"/>
    <mergeCell ref="A4:A5"/>
    <mergeCell ref="B4:N4"/>
    <mergeCell ref="B5:N5"/>
    <mergeCell ref="A6:A7"/>
    <mergeCell ref="B6:B7"/>
    <mergeCell ref="C9:C13"/>
    <mergeCell ref="E9:E13"/>
    <mergeCell ref="C6:C7"/>
    <mergeCell ref="D6:D7"/>
    <mergeCell ref="E6:E7"/>
    <mergeCell ref="M9:M13"/>
    <mergeCell ref="N9:N13"/>
    <mergeCell ref="A14:A17"/>
    <mergeCell ref="B14:B17"/>
    <mergeCell ref="C14:C17"/>
    <mergeCell ref="E14:E17"/>
    <mergeCell ref="M14:M17"/>
    <mergeCell ref="N14:N17"/>
    <mergeCell ref="A9:A13"/>
    <mergeCell ref="B9:B13"/>
    <mergeCell ref="N18:N21"/>
    <mergeCell ref="M22:M25"/>
    <mergeCell ref="N22:N25"/>
    <mergeCell ref="M26:M29"/>
    <mergeCell ref="N26:N29"/>
    <mergeCell ref="B18:B21"/>
    <mergeCell ref="C18:C21"/>
    <mergeCell ref="E18:E21"/>
    <mergeCell ref="M18:M21"/>
    <mergeCell ref="C26:C29"/>
    <mergeCell ref="E26:E29"/>
    <mergeCell ref="C22:C25"/>
    <mergeCell ref="E22:E25"/>
    <mergeCell ref="A22:A25"/>
    <mergeCell ref="B22:B25"/>
    <mergeCell ref="A26:A29"/>
    <mergeCell ref="B26:B29"/>
    <mergeCell ref="A56:A59"/>
    <mergeCell ref="B56:B59"/>
    <mergeCell ref="C56:C59"/>
    <mergeCell ref="E56:E59"/>
    <mergeCell ref="A52:A55"/>
    <mergeCell ref="B52:B55"/>
    <mergeCell ref="C52:C55"/>
    <mergeCell ref="E52:E55"/>
    <mergeCell ref="M52:M55"/>
    <mergeCell ref="N52:N55"/>
    <mergeCell ref="M56:M59"/>
    <mergeCell ref="N56:N59"/>
    <mergeCell ref="M60:M63"/>
    <mergeCell ref="N60:N63"/>
    <mergeCell ref="M64:M67"/>
    <mergeCell ref="N64:N67"/>
    <mergeCell ref="A60:A63"/>
    <mergeCell ref="B60:B63"/>
    <mergeCell ref="A64:A67"/>
    <mergeCell ref="B64:B67"/>
    <mergeCell ref="C64:C67"/>
    <mergeCell ref="E64:E67"/>
    <mergeCell ref="C60:C63"/>
    <mergeCell ref="E60:E63"/>
    <mergeCell ref="A72:A75"/>
    <mergeCell ref="B72:B75"/>
    <mergeCell ref="C72:C75"/>
    <mergeCell ref="E72:E75"/>
    <mergeCell ref="A68:A71"/>
    <mergeCell ref="B68:B71"/>
    <mergeCell ref="C68:C71"/>
    <mergeCell ref="E68:E71"/>
    <mergeCell ref="M68:M71"/>
    <mergeCell ref="N68:N71"/>
    <mergeCell ref="M72:M75"/>
    <mergeCell ref="N72:N75"/>
    <mergeCell ref="M76:M79"/>
    <mergeCell ref="N76:N79"/>
    <mergeCell ref="M80:M83"/>
    <mergeCell ref="N80:N83"/>
    <mergeCell ref="A76:A79"/>
    <mergeCell ref="B76:B79"/>
    <mergeCell ref="A80:A83"/>
    <mergeCell ref="B80:B83"/>
    <mergeCell ref="C80:C83"/>
    <mergeCell ref="E80:E83"/>
    <mergeCell ref="C76:C79"/>
    <mergeCell ref="E76:E79"/>
    <mergeCell ref="A88:A91"/>
    <mergeCell ref="B88:B91"/>
    <mergeCell ref="C88:C91"/>
    <mergeCell ref="E88:E91"/>
    <mergeCell ref="A84:A87"/>
    <mergeCell ref="B84:B87"/>
    <mergeCell ref="C84:C87"/>
    <mergeCell ref="E84:E87"/>
    <mergeCell ref="C92:C95"/>
    <mergeCell ref="E92:E95"/>
    <mergeCell ref="M84:M87"/>
    <mergeCell ref="N84:N87"/>
    <mergeCell ref="M88:M91"/>
    <mergeCell ref="N88:N91"/>
    <mergeCell ref="M92:M95"/>
    <mergeCell ref="N92:N95"/>
    <mergeCell ref="A104:A107"/>
    <mergeCell ref="B104:B107"/>
    <mergeCell ref="M96:M99"/>
    <mergeCell ref="N96:N99"/>
    <mergeCell ref="A92:A95"/>
    <mergeCell ref="B92:B95"/>
    <mergeCell ref="A96:A99"/>
    <mergeCell ref="B96:B99"/>
    <mergeCell ref="C96:C99"/>
    <mergeCell ref="E96:E99"/>
    <mergeCell ref="M108:M111"/>
    <mergeCell ref="N108:N111"/>
    <mergeCell ref="M128:M131"/>
    <mergeCell ref="N128:N131"/>
    <mergeCell ref="A100:A103"/>
    <mergeCell ref="B100:B103"/>
    <mergeCell ref="C100:C103"/>
    <mergeCell ref="E100:E103"/>
    <mergeCell ref="M124:M127"/>
    <mergeCell ref="N124:N127"/>
    <mergeCell ref="M100:M103"/>
    <mergeCell ref="N100:N103"/>
    <mergeCell ref="M104:M107"/>
    <mergeCell ref="N104:N107"/>
    <mergeCell ref="C104:C107"/>
    <mergeCell ref="E104:E107"/>
    <mergeCell ref="A124:A127"/>
    <mergeCell ref="B124:B127"/>
    <mergeCell ref="A128:A131"/>
    <mergeCell ref="B128:B131"/>
    <mergeCell ref="N133:N136"/>
    <mergeCell ref="A139:N139"/>
    <mergeCell ref="A132:C136"/>
    <mergeCell ref="E132:E136"/>
    <mergeCell ref="C124:C127"/>
    <mergeCell ref="E124:E127"/>
    <mergeCell ref="H144:L144"/>
    <mergeCell ref="C128:C131"/>
    <mergeCell ref="E128:E131"/>
    <mergeCell ref="B144:B145"/>
    <mergeCell ref="C144:C145"/>
    <mergeCell ref="D144:D145"/>
    <mergeCell ref="E144:E145"/>
    <mergeCell ref="A140:N140"/>
    <mergeCell ref="A143:N143"/>
    <mergeCell ref="M144:M145"/>
    <mergeCell ref="N144:N145"/>
    <mergeCell ref="A147:A151"/>
    <mergeCell ref="B147:B151"/>
    <mergeCell ref="C147:C151"/>
    <mergeCell ref="E147:E151"/>
    <mergeCell ref="M147:M151"/>
    <mergeCell ref="N147:N151"/>
    <mergeCell ref="A144:A145"/>
    <mergeCell ref="G144:G145"/>
    <mergeCell ref="A156:A159"/>
    <mergeCell ref="B156:B159"/>
    <mergeCell ref="C156:C159"/>
    <mergeCell ref="E156:E159"/>
    <mergeCell ref="A152:A155"/>
    <mergeCell ref="B152:B155"/>
    <mergeCell ref="C152:C155"/>
    <mergeCell ref="E152:E155"/>
    <mergeCell ref="M152:M155"/>
    <mergeCell ref="N152:N155"/>
    <mergeCell ref="M156:M159"/>
    <mergeCell ref="N156:N159"/>
    <mergeCell ref="M160:M164"/>
    <mergeCell ref="N160:N164"/>
    <mergeCell ref="M165:M168"/>
    <mergeCell ref="N165:N168"/>
    <mergeCell ref="A160:A164"/>
    <mergeCell ref="B160:B164"/>
    <mergeCell ref="A165:A168"/>
    <mergeCell ref="B165:B168"/>
    <mergeCell ref="C165:C168"/>
    <mergeCell ref="E165:E168"/>
    <mergeCell ref="C160:C164"/>
    <mergeCell ref="E160:E164"/>
    <mergeCell ref="A174:A177"/>
    <mergeCell ref="B174:B177"/>
    <mergeCell ref="C174:C177"/>
    <mergeCell ref="E174:E177"/>
    <mergeCell ref="A169:A173"/>
    <mergeCell ref="B169:B173"/>
    <mergeCell ref="C169:C173"/>
    <mergeCell ref="E169:E173"/>
    <mergeCell ref="M169:M173"/>
    <mergeCell ref="N169:N173"/>
    <mergeCell ref="M174:M177"/>
    <mergeCell ref="N174:N177"/>
    <mergeCell ref="M178:M181"/>
    <mergeCell ref="N178:N181"/>
    <mergeCell ref="M182:M185"/>
    <mergeCell ref="N182:N185"/>
    <mergeCell ref="A178:A181"/>
    <mergeCell ref="B178:B181"/>
    <mergeCell ref="A182:A185"/>
    <mergeCell ref="B182:B185"/>
    <mergeCell ref="C182:C185"/>
    <mergeCell ref="E182:E185"/>
    <mergeCell ref="C178:C181"/>
    <mergeCell ref="E178:E181"/>
    <mergeCell ref="A186:A189"/>
    <mergeCell ref="B186:B189"/>
    <mergeCell ref="C186:C189"/>
    <mergeCell ref="A190:A194"/>
    <mergeCell ref="B190:B194"/>
    <mergeCell ref="C190:C194"/>
    <mergeCell ref="C199:C202"/>
    <mergeCell ref="E199:E202"/>
    <mergeCell ref="A195:A198"/>
    <mergeCell ref="B195:B198"/>
    <mergeCell ref="C195:C198"/>
    <mergeCell ref="E195:E198"/>
    <mergeCell ref="M199:M202"/>
    <mergeCell ref="N199:N202"/>
    <mergeCell ref="A203:A206"/>
    <mergeCell ref="B203:B206"/>
    <mergeCell ref="C203:C206"/>
    <mergeCell ref="E203:E206"/>
    <mergeCell ref="M203:M206"/>
    <mergeCell ref="N203:N206"/>
    <mergeCell ref="A199:A202"/>
    <mergeCell ref="B199:B202"/>
    <mergeCell ref="A207:A210"/>
    <mergeCell ref="B207:B210"/>
    <mergeCell ref="C207:C210"/>
    <mergeCell ref="E207:E210"/>
    <mergeCell ref="M211:M214"/>
    <mergeCell ref="N211:N214"/>
    <mergeCell ref="M207:M210"/>
    <mergeCell ref="N207:N210"/>
    <mergeCell ref="M215:M219"/>
    <mergeCell ref="N215:N219"/>
    <mergeCell ref="A211:A214"/>
    <mergeCell ref="B211:B214"/>
    <mergeCell ref="A215:A219"/>
    <mergeCell ref="B215:B219"/>
    <mergeCell ref="C215:C219"/>
    <mergeCell ref="E215:E219"/>
    <mergeCell ref="C211:C214"/>
    <mergeCell ref="E211:E214"/>
    <mergeCell ref="C224:C227"/>
    <mergeCell ref="E224:E227"/>
    <mergeCell ref="E228:E232"/>
    <mergeCell ref="A220:A223"/>
    <mergeCell ref="B220:B223"/>
    <mergeCell ref="C220:C223"/>
    <mergeCell ref="E220:E223"/>
    <mergeCell ref="M220:M223"/>
    <mergeCell ref="N220:N223"/>
    <mergeCell ref="M224:M227"/>
    <mergeCell ref="N224:N227"/>
    <mergeCell ref="H227:K227"/>
    <mergeCell ref="A228:A232"/>
    <mergeCell ref="B228:B232"/>
    <mergeCell ref="C228:C232"/>
    <mergeCell ref="A224:A227"/>
    <mergeCell ref="B224:B227"/>
    <mergeCell ref="C248:C252"/>
    <mergeCell ref="E248:E252"/>
    <mergeCell ref="A248:A252"/>
    <mergeCell ref="B248:B252"/>
    <mergeCell ref="A253:A257"/>
    <mergeCell ref="B253:B257"/>
    <mergeCell ref="C268:C272"/>
    <mergeCell ref="E268:E272"/>
    <mergeCell ref="M268:M272"/>
    <mergeCell ref="C263:C267"/>
    <mergeCell ref="E263:E267"/>
    <mergeCell ref="C253:C257"/>
    <mergeCell ref="E253:E257"/>
    <mergeCell ref="C258:C262"/>
    <mergeCell ref="E258:E262"/>
    <mergeCell ref="A273:A277"/>
    <mergeCell ref="B273:B277"/>
    <mergeCell ref="A263:A267"/>
    <mergeCell ref="B263:B267"/>
    <mergeCell ref="A268:A272"/>
    <mergeCell ref="B268:B272"/>
    <mergeCell ref="A258:A262"/>
    <mergeCell ref="B258:B262"/>
    <mergeCell ref="E283:E287"/>
    <mergeCell ref="C278:C282"/>
    <mergeCell ref="E278:E282"/>
    <mergeCell ref="M273:M277"/>
    <mergeCell ref="N273:N277"/>
    <mergeCell ref="C273:C277"/>
    <mergeCell ref="E273:E277"/>
    <mergeCell ref="M278:M282"/>
    <mergeCell ref="N278:N282"/>
    <mergeCell ref="M283:M287"/>
    <mergeCell ref="N283:N287"/>
    <mergeCell ref="M288:M292"/>
    <mergeCell ref="N288:N292"/>
    <mergeCell ref="N293:N297"/>
    <mergeCell ref="A288:A292"/>
    <mergeCell ref="B288:B292"/>
    <mergeCell ref="A293:A297"/>
    <mergeCell ref="B293:B297"/>
    <mergeCell ref="C293:C297"/>
    <mergeCell ref="E293:E297"/>
    <mergeCell ref="C288:C292"/>
    <mergeCell ref="E288:E292"/>
    <mergeCell ref="A303:A307"/>
    <mergeCell ref="B303:B307"/>
    <mergeCell ref="C303:C307"/>
    <mergeCell ref="E303:E307"/>
    <mergeCell ref="E298:E302"/>
    <mergeCell ref="M293:M297"/>
    <mergeCell ref="M298:M302"/>
    <mergeCell ref="N298:N302"/>
    <mergeCell ref="M303:M307"/>
    <mergeCell ref="N303:N307"/>
    <mergeCell ref="M308:M312"/>
    <mergeCell ref="N308:N312"/>
    <mergeCell ref="A308:A312"/>
    <mergeCell ref="B308:B312"/>
    <mergeCell ref="A313:A316"/>
    <mergeCell ref="B313:B316"/>
    <mergeCell ref="C313:C316"/>
    <mergeCell ref="E313:E316"/>
    <mergeCell ref="C308:C312"/>
    <mergeCell ref="E308:E312"/>
    <mergeCell ref="B317:B320"/>
    <mergeCell ref="C317:C320"/>
    <mergeCell ref="E317:E320"/>
    <mergeCell ref="C321:C324"/>
    <mergeCell ref="M313:M316"/>
    <mergeCell ref="N313:N316"/>
    <mergeCell ref="A325:A328"/>
    <mergeCell ref="B325:B328"/>
    <mergeCell ref="C325:C328"/>
    <mergeCell ref="E325:E328"/>
    <mergeCell ref="M317:M320"/>
    <mergeCell ref="N317:N320"/>
    <mergeCell ref="B321:B324"/>
    <mergeCell ref="E321:E324"/>
    <mergeCell ref="M321:M324"/>
    <mergeCell ref="N321:N324"/>
    <mergeCell ref="A348:A350"/>
    <mergeCell ref="B348:B350"/>
    <mergeCell ref="C348:C350"/>
    <mergeCell ref="D348:D350"/>
    <mergeCell ref="M325:M328"/>
    <mergeCell ref="N325:N328"/>
    <mergeCell ref="A341:C345"/>
    <mergeCell ref="E341:E345"/>
    <mergeCell ref="M341:M345"/>
    <mergeCell ref="N341:N345"/>
    <mergeCell ref="I348:I350"/>
    <mergeCell ref="J348:K350"/>
    <mergeCell ref="L348:N349"/>
    <mergeCell ref="L350:N350"/>
    <mergeCell ref="E348:E350"/>
    <mergeCell ref="F348:F350"/>
    <mergeCell ref="G348:G350"/>
    <mergeCell ref="H348:H350"/>
    <mergeCell ref="A351:N351"/>
    <mergeCell ref="A352:N352"/>
    <mergeCell ref="A353:A354"/>
    <mergeCell ref="B353:B354"/>
    <mergeCell ref="C353:C354"/>
    <mergeCell ref="D353:D354"/>
    <mergeCell ref="E353:E354"/>
    <mergeCell ref="G353:G354"/>
    <mergeCell ref="H353:L353"/>
    <mergeCell ref="M353:M354"/>
    <mergeCell ref="N353:N354"/>
    <mergeCell ref="A356:A359"/>
    <mergeCell ref="B356:B359"/>
    <mergeCell ref="C356:C359"/>
    <mergeCell ref="E356:E359"/>
    <mergeCell ref="M356:M359"/>
    <mergeCell ref="N356:N359"/>
    <mergeCell ref="A364:A367"/>
    <mergeCell ref="B364:B367"/>
    <mergeCell ref="C364:C367"/>
    <mergeCell ref="E364:E367"/>
    <mergeCell ref="A360:A363"/>
    <mergeCell ref="B360:B363"/>
    <mergeCell ref="C360:C363"/>
    <mergeCell ref="E360:E363"/>
    <mergeCell ref="E368:E371"/>
    <mergeCell ref="N360:N363"/>
    <mergeCell ref="M364:M367"/>
    <mergeCell ref="N364:N367"/>
    <mergeCell ref="M368:M371"/>
    <mergeCell ref="N368:N371"/>
    <mergeCell ref="C376:C379"/>
    <mergeCell ref="E376:E379"/>
    <mergeCell ref="N372:N375"/>
    <mergeCell ref="A368:A371"/>
    <mergeCell ref="B368:B371"/>
    <mergeCell ref="A372:A375"/>
    <mergeCell ref="B372:B375"/>
    <mergeCell ref="C372:C375"/>
    <mergeCell ref="E372:E375"/>
    <mergeCell ref="C368:C371"/>
    <mergeCell ref="A392:A395"/>
    <mergeCell ref="B392:B395"/>
    <mergeCell ref="N380:N383"/>
    <mergeCell ref="N384:N387"/>
    <mergeCell ref="A380:A383"/>
    <mergeCell ref="B380:B383"/>
    <mergeCell ref="C380:C383"/>
    <mergeCell ref="E380:E383"/>
    <mergeCell ref="A384:A387"/>
    <mergeCell ref="B384:B387"/>
    <mergeCell ref="C392:C395"/>
    <mergeCell ref="E392:E395"/>
    <mergeCell ref="N404:N407"/>
    <mergeCell ref="A396:A399"/>
    <mergeCell ref="B396:B399"/>
    <mergeCell ref="C396:C399"/>
    <mergeCell ref="E396:E399"/>
    <mergeCell ref="M400:M403"/>
    <mergeCell ref="N400:N403"/>
    <mergeCell ref="M396:M399"/>
    <mergeCell ref="N396:N399"/>
    <mergeCell ref="A400:A403"/>
    <mergeCell ref="N408:N411"/>
    <mergeCell ref="A404:A407"/>
    <mergeCell ref="B404:B407"/>
    <mergeCell ref="A408:A411"/>
    <mergeCell ref="B408:B411"/>
    <mergeCell ref="C408:C411"/>
    <mergeCell ref="E408:E411"/>
    <mergeCell ref="C404:C407"/>
    <mergeCell ref="E404:E407"/>
    <mergeCell ref="M404:M407"/>
    <mergeCell ref="A412:A415"/>
    <mergeCell ref="B412:B415"/>
    <mergeCell ref="C412:C415"/>
    <mergeCell ref="E412:E415"/>
    <mergeCell ref="M408:M411"/>
    <mergeCell ref="A416:A419"/>
    <mergeCell ref="B416:B419"/>
    <mergeCell ref="C416:C419"/>
    <mergeCell ref="E416:E419"/>
    <mergeCell ref="A420:A423"/>
    <mergeCell ref="B420:B423"/>
    <mergeCell ref="C420:C423"/>
    <mergeCell ref="E420:E423"/>
    <mergeCell ref="N412:N415"/>
    <mergeCell ref="M416:M419"/>
    <mergeCell ref="N416:N419"/>
    <mergeCell ref="M420:M423"/>
    <mergeCell ref="N420:N423"/>
    <mergeCell ref="M412:M415"/>
    <mergeCell ref="A424:A427"/>
    <mergeCell ref="B424:B427"/>
    <mergeCell ref="C424:C427"/>
    <mergeCell ref="E424:E427"/>
    <mergeCell ref="N424:N427"/>
    <mergeCell ref="C428:C431"/>
    <mergeCell ref="E428:E431"/>
    <mergeCell ref="N428:N431"/>
    <mergeCell ref="M424:M427"/>
    <mergeCell ref="A440:C443"/>
    <mergeCell ref="E440:E443"/>
    <mergeCell ref="N441:N443"/>
    <mergeCell ref="A428:A431"/>
    <mergeCell ref="B428:B431"/>
    <mergeCell ref="M428:M431"/>
    <mergeCell ref="A432:A435"/>
    <mergeCell ref="B432:B435"/>
    <mergeCell ref="C432:C435"/>
    <mergeCell ref="E432:E435"/>
    <mergeCell ref="C452:C453"/>
    <mergeCell ref="D452:D453"/>
    <mergeCell ref="N452:N453"/>
    <mergeCell ref="A445:N445"/>
    <mergeCell ref="E452:E453"/>
    <mergeCell ref="G452:G453"/>
    <mergeCell ref="H452:L452"/>
    <mergeCell ref="F448:F450"/>
    <mergeCell ref="G448:G450"/>
    <mergeCell ref="H448:I450"/>
    <mergeCell ref="O445:Q445"/>
    <mergeCell ref="A448:A450"/>
    <mergeCell ref="B448:B450"/>
    <mergeCell ref="C448:C450"/>
    <mergeCell ref="D448:D450"/>
    <mergeCell ref="E448:E450"/>
    <mergeCell ref="E455:E458"/>
    <mergeCell ref="M455:M458"/>
    <mergeCell ref="N455:N458"/>
    <mergeCell ref="J448:N448"/>
    <mergeCell ref="J449:N449"/>
    <mergeCell ref="J450:N450"/>
    <mergeCell ref="A451:N451"/>
    <mergeCell ref="M452:M453"/>
    <mergeCell ref="A452:A453"/>
    <mergeCell ref="B452:B453"/>
    <mergeCell ref="A455:A458"/>
    <mergeCell ref="C455:C458"/>
    <mergeCell ref="A463:A466"/>
    <mergeCell ref="B463:B466"/>
    <mergeCell ref="C463:C466"/>
    <mergeCell ref="A459:A462"/>
    <mergeCell ref="B459:B462"/>
    <mergeCell ref="C459:C462"/>
    <mergeCell ref="B455:B458"/>
    <mergeCell ref="N467:N470"/>
    <mergeCell ref="E463:E466"/>
    <mergeCell ref="A467:A470"/>
    <mergeCell ref="B467:B470"/>
    <mergeCell ref="M459:M462"/>
    <mergeCell ref="C467:C470"/>
    <mergeCell ref="E467:E470"/>
    <mergeCell ref="E459:E462"/>
    <mergeCell ref="A471:A474"/>
    <mergeCell ref="B471:B474"/>
    <mergeCell ref="C471:C474"/>
    <mergeCell ref="E471:E474"/>
    <mergeCell ref="N459:N462"/>
    <mergeCell ref="M463:M466"/>
    <mergeCell ref="N463:N466"/>
    <mergeCell ref="M471:M474"/>
    <mergeCell ref="N471:N474"/>
    <mergeCell ref="M467:M470"/>
    <mergeCell ref="A479:A482"/>
    <mergeCell ref="B479:B482"/>
    <mergeCell ref="C479:C482"/>
    <mergeCell ref="E479:E482"/>
    <mergeCell ref="A475:A478"/>
    <mergeCell ref="B475:B478"/>
    <mergeCell ref="C475:C478"/>
    <mergeCell ref="E475:E478"/>
    <mergeCell ref="M475:M478"/>
    <mergeCell ref="N475:N478"/>
    <mergeCell ref="M479:M482"/>
    <mergeCell ref="N479:N482"/>
    <mergeCell ref="M483:M486"/>
    <mergeCell ref="N483:N486"/>
    <mergeCell ref="M487:M490"/>
    <mergeCell ref="N487:N490"/>
    <mergeCell ref="A483:A486"/>
    <mergeCell ref="B483:B486"/>
    <mergeCell ref="A487:A490"/>
    <mergeCell ref="B487:B490"/>
    <mergeCell ref="C487:C490"/>
    <mergeCell ref="E487:E490"/>
    <mergeCell ref="C483:C486"/>
    <mergeCell ref="E483:E486"/>
    <mergeCell ref="A495:A498"/>
    <mergeCell ref="B495:B498"/>
    <mergeCell ref="C495:C498"/>
    <mergeCell ref="E495:E498"/>
    <mergeCell ref="A491:A494"/>
    <mergeCell ref="B491:B494"/>
    <mergeCell ref="C491:C494"/>
    <mergeCell ref="E491:E494"/>
    <mergeCell ref="E499:E502"/>
    <mergeCell ref="M491:M494"/>
    <mergeCell ref="N491:N494"/>
    <mergeCell ref="M495:M498"/>
    <mergeCell ref="N495:N498"/>
    <mergeCell ref="M499:M502"/>
    <mergeCell ref="N499:N502"/>
    <mergeCell ref="M511:M514"/>
    <mergeCell ref="M503:M506"/>
    <mergeCell ref="N503:N506"/>
    <mergeCell ref="A499:A502"/>
    <mergeCell ref="B499:B502"/>
    <mergeCell ref="A503:A506"/>
    <mergeCell ref="B503:B506"/>
    <mergeCell ref="C503:C506"/>
    <mergeCell ref="E503:E506"/>
    <mergeCell ref="C499:C502"/>
    <mergeCell ref="N516:N518"/>
    <mergeCell ref="N511:N514"/>
    <mergeCell ref="A519:C523"/>
    <mergeCell ref="E519:E523"/>
    <mergeCell ref="N520:N523"/>
    <mergeCell ref="M507:M510"/>
    <mergeCell ref="N507:N510"/>
    <mergeCell ref="A511:A514"/>
    <mergeCell ref="B511:B514"/>
    <mergeCell ref="C511:C514"/>
    <mergeCell ref="A507:A510"/>
    <mergeCell ref="B507:B510"/>
    <mergeCell ref="C507:C510"/>
    <mergeCell ref="E507:E510"/>
    <mergeCell ref="A515:C518"/>
    <mergeCell ref="E515:E518"/>
    <mergeCell ref="E511:E514"/>
    <mergeCell ref="C35:C38"/>
    <mergeCell ref="E35:E38"/>
    <mergeCell ref="M35:M38"/>
    <mergeCell ref="N35:N38"/>
    <mergeCell ref="A30:A34"/>
    <mergeCell ref="B30:B34"/>
    <mergeCell ref="C30:C34"/>
    <mergeCell ref="N43:N47"/>
    <mergeCell ref="A39:A42"/>
    <mergeCell ref="B39:B42"/>
    <mergeCell ref="C39:C42"/>
    <mergeCell ref="E39:E42"/>
    <mergeCell ref="M30:M34"/>
    <mergeCell ref="E30:E34"/>
    <mergeCell ref="N30:N34"/>
    <mergeCell ref="A35:A38"/>
    <mergeCell ref="B35:B38"/>
    <mergeCell ref="A278:A282"/>
    <mergeCell ref="B278:B282"/>
    <mergeCell ref="E48:E51"/>
    <mergeCell ref="M39:M42"/>
    <mergeCell ref="N39:N42"/>
    <mergeCell ref="A43:A47"/>
    <mergeCell ref="B43:B47"/>
    <mergeCell ref="C43:C47"/>
    <mergeCell ref="E43:E47"/>
    <mergeCell ref="M43:M47"/>
    <mergeCell ref="A329:A332"/>
    <mergeCell ref="A48:A51"/>
    <mergeCell ref="B48:B51"/>
    <mergeCell ref="C48:C51"/>
    <mergeCell ref="A317:A320"/>
    <mergeCell ref="A298:A302"/>
    <mergeCell ref="B298:B302"/>
    <mergeCell ref="C298:C302"/>
    <mergeCell ref="A283:A287"/>
    <mergeCell ref="C283:C287"/>
    <mergeCell ref="N436:N439"/>
    <mergeCell ref="M432:M435"/>
    <mergeCell ref="M48:M51"/>
    <mergeCell ref="N48:N51"/>
    <mergeCell ref="A337:A340"/>
    <mergeCell ref="B337:B340"/>
    <mergeCell ref="C337:C340"/>
    <mergeCell ref="E337:E340"/>
    <mergeCell ref="M337:M340"/>
    <mergeCell ref="N337:N340"/>
    <mergeCell ref="C329:C332"/>
    <mergeCell ref="E329:E332"/>
    <mergeCell ref="M329:M332"/>
    <mergeCell ref="C333:C336"/>
    <mergeCell ref="N432:N435"/>
    <mergeCell ref="A436:A439"/>
    <mergeCell ref="B436:B439"/>
    <mergeCell ref="C436:C439"/>
    <mergeCell ref="E436:E439"/>
    <mergeCell ref="M436:M439"/>
    <mergeCell ref="C388:C391"/>
    <mergeCell ref="E388:E391"/>
    <mergeCell ref="A233:A237"/>
    <mergeCell ref="B233:B237"/>
    <mergeCell ref="C233:C237"/>
    <mergeCell ref="E233:E237"/>
    <mergeCell ref="A388:A391"/>
    <mergeCell ref="B388:B391"/>
    <mergeCell ref="A376:A379"/>
    <mergeCell ref="B376:B379"/>
    <mergeCell ref="N329:N332"/>
    <mergeCell ref="M392:M395"/>
    <mergeCell ref="N392:N395"/>
    <mergeCell ref="M388:M391"/>
    <mergeCell ref="N388:N391"/>
    <mergeCell ref="M384:M387"/>
    <mergeCell ref="M376:M379"/>
    <mergeCell ref="N376:N379"/>
    <mergeCell ref="M380:M383"/>
    <mergeCell ref="M333:M336"/>
    <mergeCell ref="B400:B403"/>
    <mergeCell ref="C400:C403"/>
    <mergeCell ref="E400:E403"/>
    <mergeCell ref="M233:M237"/>
    <mergeCell ref="B283:B287"/>
    <mergeCell ref="B329:B332"/>
    <mergeCell ref="C384:C387"/>
    <mergeCell ref="E384:E387"/>
    <mergeCell ref="M372:M375"/>
    <mergeCell ref="M360:M363"/>
    <mergeCell ref="C112:C115"/>
    <mergeCell ref="E112:E115"/>
    <mergeCell ref="A108:A111"/>
    <mergeCell ref="B108:B111"/>
    <mergeCell ref="C108:C111"/>
    <mergeCell ref="E108:E111"/>
    <mergeCell ref="M112:M115"/>
    <mergeCell ref="N112:N115"/>
    <mergeCell ref="A116:A119"/>
    <mergeCell ref="B116:B119"/>
    <mergeCell ref="C116:C119"/>
    <mergeCell ref="E116:E119"/>
    <mergeCell ref="M116:M119"/>
    <mergeCell ref="N116:N119"/>
    <mergeCell ref="A112:A115"/>
    <mergeCell ref="B112:B115"/>
  </mergeCells>
  <printOptions/>
  <pageMargins left="0.1701388888888889" right="0.1701388888888889" top="0.1701388888888889" bottom="0.2" header="0.5118055555555555" footer="0.18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Шуленина Е. А.</dc:creator>
  <cp:keywords/>
  <dc:description/>
  <cp:lastModifiedBy>Шуленина Е. А.</cp:lastModifiedBy>
  <cp:lastPrinted>2015-07-30T14:26:53Z</cp:lastPrinted>
  <dcterms:created xsi:type="dcterms:W3CDTF">2015-09-08T09:31:24Z</dcterms:created>
  <dcterms:modified xsi:type="dcterms:W3CDTF">2015-09-08T09:31:24Z</dcterms:modified>
  <cp:category/>
  <cp:version/>
  <cp:contentType/>
  <cp:contentStatus/>
</cp:coreProperties>
</file>