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</sheets>
  <definedNames>
    <definedName name="_xlnm.Print_Titles" localSheetId="0">'программа'!$11:$15</definedName>
    <definedName name="_xlnm.Print_Area" localSheetId="0">'программа'!$A$1:$L$254</definedName>
  </definedNames>
  <calcPr fullCalcOnLoad="1"/>
</workbook>
</file>

<file path=xl/sharedStrings.xml><?xml version="1.0" encoding="utf-8"?>
<sst xmlns="http://schemas.openxmlformats.org/spreadsheetml/2006/main" count="433" uniqueCount="419">
  <si>
    <t xml:space="preserve">УТВЕРЖДЕНО </t>
  </si>
  <si>
    <t xml:space="preserve">Постановлением Администрации г.Реутов </t>
  </si>
  <si>
    <t xml:space="preserve">к программе "Развитие   образования в </t>
  </si>
  <si>
    <t>городе Реутов на период 2012-2015 годы"</t>
  </si>
  <si>
    <t>№ п/п</t>
  </si>
  <si>
    <t xml:space="preserve"> </t>
  </si>
  <si>
    <t>Источники финансирования по годам  (тыс. руб.)</t>
  </si>
  <si>
    <t>Мунципальный бюджет</t>
  </si>
  <si>
    <t>Прочие источники</t>
  </si>
  <si>
    <t>Всего</t>
  </si>
  <si>
    <t>1.      Развитие общеобразовательных учреждений  системы образования</t>
  </si>
  <si>
    <t>Проведение капитального ремонта зданий образовательных учреждений</t>
  </si>
  <si>
    <t>1.3.</t>
  </si>
  <si>
    <t>Капитальный ремонт  инженерных коммуникаций  в учреждениях образования</t>
  </si>
  <si>
    <t>1.4.</t>
  </si>
  <si>
    <t>Комплексный ремонт с усилением конструкций зданий  школ  № 3, 4,7</t>
  </si>
  <si>
    <t>1.5.</t>
  </si>
  <si>
    <t>1.6.</t>
  </si>
  <si>
    <t>Замена деревянных оконных рам в учреждениях образования</t>
  </si>
  <si>
    <t>1.7.</t>
  </si>
  <si>
    <t xml:space="preserve">Ремонт панельных швов фасадов зданий Лицей, школа № 1,5,6, </t>
  </si>
  <si>
    <t>1.8.</t>
  </si>
  <si>
    <t>Приобретение материалов для текущего ремонта зданий  и оборудования</t>
  </si>
  <si>
    <t>1.9.</t>
  </si>
  <si>
    <t>Подготовка отопительной системы и г/в  учреждений образования</t>
  </si>
  <si>
    <t>1.10.</t>
  </si>
  <si>
    <t xml:space="preserve">Строительство школьных стадионов и спортивных площадок </t>
  </si>
  <si>
    <t>1.11.</t>
  </si>
  <si>
    <t>Детальное инструментальное обследование зданий (МОУ СОШ №№3,4,7)</t>
  </si>
  <si>
    <t>1.12.</t>
  </si>
  <si>
    <t>Поддержка на муниципальном уровне победителей и участников приоритетного национального проекта "Образование".(СОШ №1,№2,№3,№4,№5,№6,№7, "Лицей"), МАОУ"Гимназия" - 170,2тыс.руб.</t>
  </si>
  <si>
    <t>1.13.</t>
  </si>
  <si>
    <t>Обеспечение образовательных учреждений современными учебными кабинетами</t>
  </si>
  <si>
    <t>1.14.</t>
  </si>
  <si>
    <t>Реализация эксперимента Министерства образования Московской области по применению электронных учебных материалов в образовательном процессе на базе МОУ "Лицей"</t>
  </si>
  <si>
    <t>1.15.</t>
  </si>
  <si>
    <t>Обеспечение образовательных учреждений современным спортивным оборудованием и инвентарем</t>
  </si>
  <si>
    <t>1.16.</t>
  </si>
  <si>
    <t>1.17.</t>
  </si>
  <si>
    <t>Установка оборудования (кабинеты ФГОС)МОУ СОШ №4,МАОУ "Гимназия"</t>
  </si>
  <si>
    <t>1.18.</t>
  </si>
  <si>
    <t>Монтаж и демонтаж технологического оборудования для столовых, закупка мебели для залов питания, текущий ремонт пищеблоков, залов питания столовых общеобразовательных учреждений МОУ СОШ №4,МОУ СОШ №6, МОУ СОШ "Лицей"</t>
  </si>
  <si>
    <t>1.19.</t>
  </si>
  <si>
    <t>Софинансирование по учебному оборудованию и мебели для общеобразовательных учреждений МОУ СОШ №4, МОУ СОШ "Лицей"</t>
  </si>
  <si>
    <t>1.20.</t>
  </si>
  <si>
    <t>Приобретениие мягкого инвентаря МОУ СОШ №5</t>
  </si>
  <si>
    <t>1.21.</t>
  </si>
  <si>
    <t>Благоустройство территорий школ (асфальтировка, ремонт отмосок, дворовое освещение, устройство площадок для мусоросборникика)МСКОУ "Лучик"</t>
  </si>
  <si>
    <t>1.22.</t>
  </si>
  <si>
    <t>Установка классных досок МАОУ "Гимназия"</t>
  </si>
  <si>
    <t>1.23.</t>
  </si>
  <si>
    <t>Софинансирование по ремонтным работам в зале питания столовой МОУ СОШ №4</t>
  </si>
  <si>
    <t>1.24.</t>
  </si>
  <si>
    <t>Приобретение оборудования МАОУ "Гимназия"</t>
  </si>
  <si>
    <t>1.25.</t>
  </si>
  <si>
    <t>Приобретение оборудования для кабинета технологии, пищеблока, кухонного инвентаря для МБОУ СОШ №4, 6, Лицей</t>
  </si>
  <si>
    <t>1.26.</t>
  </si>
  <si>
    <t>1.27.</t>
  </si>
  <si>
    <t>Софинансирование по учебному оборудованию и мебели для общеобразовательных учреждений МАОУ "Гимназия"</t>
  </si>
  <si>
    <t>1.28.</t>
  </si>
  <si>
    <t>1.29.</t>
  </si>
  <si>
    <t>Медицинское сопровождение мероприятий в школах с массовым пребыванием детей МОУ СОШ № 1, МОУ СОШ № 3, МОУ СОШ № 4, МОУ СОШ № 6, МОУ СОШ № 7</t>
  </si>
  <si>
    <t>1.30.</t>
  </si>
  <si>
    <t>Приобретение оборудования и комплектующих материалов для МОУ СОШ № 2</t>
  </si>
  <si>
    <t>1.31.</t>
  </si>
  <si>
    <t>Софинансирование капитального ремонта СОШ № 4, СОШ № 3</t>
  </si>
  <si>
    <t>1.32.</t>
  </si>
  <si>
    <t>Софинансирование повышения заработной платы с 01.05. и с 01.09.2013г. для муниципальных общеобразовательных учреждений</t>
  </si>
  <si>
    <t>1.33.</t>
  </si>
  <si>
    <t>Софинансирование повышения заработной платы с 01.05. и с 01.09.2013г. для МАОУ "Гимназия"</t>
  </si>
  <si>
    <t>1.34.</t>
  </si>
  <si>
    <t xml:space="preserve">Открытие новой школы через Управление образования </t>
  </si>
  <si>
    <t>1.35.</t>
  </si>
  <si>
    <t>День знаний</t>
  </si>
  <si>
    <t>1.36.</t>
  </si>
  <si>
    <t>День учителя</t>
  </si>
  <si>
    <t>1.37.</t>
  </si>
  <si>
    <t>Ремонт кабинета информатики СОШ№4</t>
  </si>
  <si>
    <t>Итого</t>
  </si>
  <si>
    <t>2. Развитие дошкольного образования и коррекционного обучения в рамках государственных требований.</t>
  </si>
  <si>
    <t>2.1.</t>
  </si>
  <si>
    <t>2.2.</t>
  </si>
  <si>
    <t>2.3.</t>
  </si>
  <si>
    <t>2.4.</t>
  </si>
  <si>
    <t>2.5.</t>
  </si>
  <si>
    <t>Приобретение оборудования, всего (МБДОУ №16,МБДОУ № 1,МБДОУ №2,МБДОУ №10)</t>
  </si>
  <si>
    <t>2.6.</t>
  </si>
  <si>
    <t xml:space="preserve">Проведение капитального ремонта зданий образовательных учреждений (МБДОУ №3,МБДОУ №15,МБДОУ №20), всего </t>
  </si>
  <si>
    <t>в том числе : МБДОУ № 3</t>
  </si>
  <si>
    <t>МБДОУ № 15</t>
  </si>
  <si>
    <t>МБДОУ № 20</t>
  </si>
  <si>
    <t>2.7.</t>
  </si>
  <si>
    <t xml:space="preserve">Ремонт панельных швов фасадов зданий МДОУ № 3,15,19 </t>
  </si>
  <si>
    <t>2.8.</t>
  </si>
  <si>
    <t>Строительство игровых и спортивных площадок на территориях дошкольных образовательных учреждений</t>
  </si>
  <si>
    <t>2.9.</t>
  </si>
  <si>
    <t>Развитие сети и материально-технического обеспечения ДОУ, имеющих группы компенсирующей направленности для детей с нарушением зрения, слуха, опорно-двигательного аппарата)</t>
  </si>
  <si>
    <t>2.10.</t>
  </si>
  <si>
    <t>Приобретение мягкого инвентаря, посуды, санитарно-гигиенических средств  для  учреждений образования</t>
  </si>
  <si>
    <t>2.11.</t>
  </si>
  <si>
    <t>Благоустройство территорий дошкольных образовательных учреждений   (асфальтировка, ремонт отмосок, дворовое освещение, устройство площадок для мусоросборникика)</t>
  </si>
  <si>
    <t>2.12.</t>
  </si>
  <si>
    <t>Обеспечение воспитательно-образовательного процесса в ДОУ, реализующих федеральные государственные требования (материально-техническое обеспечение функционирующих групп общеобразовательной направленности)</t>
  </si>
  <si>
    <t>2.13.</t>
  </si>
  <si>
    <t>Текущий ремонт электропроводки на пищеблоке(МБОУ 16,20)</t>
  </si>
  <si>
    <t>2.14.</t>
  </si>
  <si>
    <t>2.15.</t>
  </si>
  <si>
    <t>Софинансирование капитального, текущего ремонта, благоустройство территорий, приобретение оборудования, мебели, мягкого инвентаря, игр, игрушек МАДОУ №12ул. Войтовича, д.7</t>
  </si>
  <si>
    <t>2.16.</t>
  </si>
  <si>
    <t>Оплата экспертизы сметы на капитальный ремонт здания МАДОУ №12 по ул. Войтовича, д.7</t>
  </si>
  <si>
    <t>2.17.</t>
  </si>
  <si>
    <t>Реализация мероприятий по созданию новых мест в негосударственных дошкольных образовательных учреждениях для софинансирования по расходованию средств на учебно-наглядные пособия, технические средства обучения, игры, игрушки, расходные материалы.</t>
  </si>
  <si>
    <t>2.18.</t>
  </si>
  <si>
    <t>Приобретение оборудования, мебели, инвентаря, постельных принадлежностей МАДОУ №12 по ул. Войтовича, д.7</t>
  </si>
  <si>
    <t>2.19.</t>
  </si>
  <si>
    <t>Ремонт системы канализации в подвале МБДОУ №10 по ул. Советская, 16а</t>
  </si>
  <si>
    <t>2.20.</t>
  </si>
  <si>
    <t>Приобретение оборудования, мебели, инвентаря, постельных принадлежностей МАДОУ №19 по ул. Гагарина, д.8</t>
  </si>
  <si>
    <t>2.21.</t>
  </si>
  <si>
    <t>Софинансирование капитального, текущего ремонта, благоустройство территорий, приобретение оборудования, мебели, мягкого инвентаря, игр, игрушек МАДОУ №19ул. Гагарина, д.8</t>
  </si>
  <si>
    <t>2.22.</t>
  </si>
  <si>
    <t>Софинансирование по закупке мебели, мягкого инвентаря, игр, игрушек, учебно-наглядных пособий МАДОУ №12ул. Войтовича, д.7</t>
  </si>
  <si>
    <t>2.23.</t>
  </si>
  <si>
    <t>Замена деревянных оконных рам на ПВХ МБОУ №20</t>
  </si>
  <si>
    <t>2.24.</t>
  </si>
  <si>
    <t>Проверка сметной документации на строительно-монтажные работы по капитальному ремонту здания МАДОУ №12 по ул. Войтовича, д.7</t>
  </si>
  <si>
    <t>2.25.</t>
  </si>
  <si>
    <t>Технологическое присоединение (дополнительная мощность) энергопринимающих устройств необходимых для энергоснабжения  МАДОУ №12 по ул. Войтовича, д.7</t>
  </si>
  <si>
    <t>2.26.</t>
  </si>
  <si>
    <t>Капитальный ремонт МАДОУ №12 по ул. Войтовича, д.7, МАДОУ №19ул. Гагарина, д.8</t>
  </si>
  <si>
    <t>2.27.</t>
  </si>
  <si>
    <t>Софинансирование по  учебному оборудованию и мебели (МБДОУ №15, МБДОУ № 18)</t>
  </si>
  <si>
    <t>2.28.</t>
  </si>
  <si>
    <t>Софинансирование повышения заработной платы с 01.05. и с 01.09.2013г. для муниципальных бюджетных дошкольных образовательных учреждений</t>
  </si>
  <si>
    <t>2.29.</t>
  </si>
  <si>
    <t>Софинансирование повышения заработной платы с 01.05. и с 01.09.2013г. для муниципальных автономных дошкольных образовательных учреждений</t>
  </si>
  <si>
    <t>2.30.</t>
  </si>
  <si>
    <t>Открытие новых дошкольных образовательных учреждений через Управление образования</t>
  </si>
  <si>
    <t>2.31.</t>
  </si>
  <si>
    <t>Перевод данных для ЕИС ( зачисление детей в ДОУ) через Управление образования</t>
  </si>
  <si>
    <t>3.13.</t>
  </si>
  <si>
    <t>3.      Развитие системы воспитания и дополнительного образования</t>
  </si>
  <si>
    <t>Развитие системы интеграции деятельности учреждений общего и дополнительного образования</t>
  </si>
  <si>
    <t>(организация совместных городских фестивалей, конкурсов, слётов, праздников)</t>
  </si>
  <si>
    <t>3.1.</t>
  </si>
  <si>
    <t>Развитие ученического самоуправления (Организация конкурсов «Парламент года», «Класс года» «Ученик года» и др.)</t>
  </si>
  <si>
    <t>3.2.</t>
  </si>
  <si>
    <t>Развитие системы обучения учащихся социальному проектированию</t>
  </si>
  <si>
    <t>3.3.</t>
  </si>
  <si>
    <t>Обеспечение взаимодействия образовательных учреждений и семьи по вопросам воспитания детей, профилактики безнадзорности и асоциального поведения (организация лектория, совместных праздников, конкурсных мероприятий)</t>
  </si>
  <si>
    <t>3.4.</t>
  </si>
  <si>
    <t xml:space="preserve">Обеспечение участия учащихся и коллективов образовательных учреждений в спортивных соревнованиях (межмуниципальных, областных, федеральных учебно - тренировочных сборов) </t>
  </si>
  <si>
    <t>3.5.</t>
  </si>
  <si>
    <t>Организация поездок воспитанников детско-юношеской спортивной школы (ДЮСШ), детской хоровой студии «Радуга», дома детского творчества для участия в региональных, всероссийских и международных спортивных турнирах и конкурсах</t>
  </si>
  <si>
    <t>3.6.</t>
  </si>
  <si>
    <t>Развитие системы взаимодействия учреждений дополнительного образования с семьей. Организация регулярных спортивных праздников, фестивалей семейного творчества.</t>
  </si>
  <si>
    <t>3.7.</t>
  </si>
  <si>
    <t xml:space="preserve">Организация и проведение выпускного бала ( МБОУ СОШ №1, №4, №7) </t>
  </si>
  <si>
    <t>3.8.</t>
  </si>
  <si>
    <t>Организация и проведение городского праздника «День знаний» через МБОУ ДПОС "УМЦ"</t>
  </si>
  <si>
    <t>3.9.</t>
  </si>
  <si>
    <t>Организация и проведение городского праздника «День учителя» через МБОУ ДПОС "УМЦ"</t>
  </si>
  <si>
    <t>3.10.</t>
  </si>
  <si>
    <t>Организация и проведение городских новогодних елок</t>
  </si>
  <si>
    <t>3.11.</t>
  </si>
  <si>
    <t>Капитальный ремонт  (ДЮСШ)</t>
  </si>
  <si>
    <t xml:space="preserve">3.12. </t>
  </si>
  <si>
    <t>Проведение конкурса "Дорога безопасности" СОШ №3</t>
  </si>
  <si>
    <t>3.14.</t>
  </si>
  <si>
    <t xml:space="preserve">Медицинское сопровождение мероприятий в ДЮСШ </t>
  </si>
  <si>
    <t>3.15.</t>
  </si>
  <si>
    <t>Приобретение концертных костюмов для детской хоровой студии "Радуга"</t>
  </si>
  <si>
    <t>3.16.</t>
  </si>
  <si>
    <t>Софинансирование повышения заработной платы с 01.05. и с 01.09.2013г. для муниципальных бюджетных  образовательных учреждений дополнительного образования</t>
  </si>
  <si>
    <t>ИТОГО</t>
  </si>
  <si>
    <t>4.      Развитие системы работы с одаренными детьми «От детского сада до вуза»</t>
  </si>
  <si>
    <t>4.1.</t>
  </si>
  <si>
    <t>Внедрение форм  социальной поддержки и стимулирования учащихся, учителей добившихся успехов в учебной, научной, спортивной и творческой деятельности (стипендии Главы города)</t>
  </si>
  <si>
    <t>4.2.</t>
  </si>
  <si>
    <t>Развитие  исследовательской, проектной и поисковой  деятельности учащихся, городского и школьных научных обществ с использованием потенциала наукограда,  учреждений науки и промышленных предприятий</t>
  </si>
  <si>
    <t>4.3.</t>
  </si>
  <si>
    <t>Организация городских научно-практических конференций и конкурсов для учащихся, включенных в исследовательскую, проектную, поисковую деятельность</t>
  </si>
  <si>
    <t>4.4.</t>
  </si>
  <si>
    <t>Обеспечение участия одаренных детей в международных, федеральных, региональных, межмуниципальных мероприятиях по работе с одаренными детьми с повышенной учебной мотивацией (конференции, конкурсы, профильные смены, образовательный обмен и др.)</t>
  </si>
  <si>
    <t>4.5.</t>
  </si>
  <si>
    <t>Развитие моделей подготовки  учащихся к областным, всероссийским и международным предметным олимпиадам</t>
  </si>
  <si>
    <t>5.             Развитие кадрового ресурса системы образования</t>
  </si>
  <si>
    <t>5.1.</t>
  </si>
  <si>
    <r>
      <t xml:space="preserve">Проведение аттестации </t>
    </r>
    <r>
      <rPr>
        <sz val="10"/>
        <color indexed="8"/>
        <rFont val="Times New Roman"/>
        <family val="1"/>
      </rPr>
      <t>420 рабочих мест работников системы образования</t>
    </r>
  </si>
  <si>
    <t>5.2.</t>
  </si>
  <si>
    <t>Обучение работников системы образования по охране труда</t>
  </si>
  <si>
    <t>5.3.</t>
  </si>
  <si>
    <t>Аттестация педагогических и управленческих кадров в системе образования</t>
  </si>
  <si>
    <t>5.4.</t>
  </si>
  <si>
    <t>Повышение квалификации управленческих и педагогических кадров.</t>
  </si>
  <si>
    <t>5.5.</t>
  </si>
  <si>
    <t>Медосмотр педагогических кадров</t>
  </si>
  <si>
    <t>5.6.</t>
  </si>
  <si>
    <t>Командировочные расходы и расходы на проезд к месту работы из других муниципальных образований Московской области</t>
  </si>
  <si>
    <t>5.7.</t>
  </si>
  <si>
    <t>Установка программы "Парус-Бюджет 8"</t>
  </si>
  <si>
    <t>5.8.</t>
  </si>
  <si>
    <t xml:space="preserve">Софинансирование повышения заработной платы с 01.05. и с 01.09.2013г. для прочих муниципальных   образовательных учреждений </t>
  </si>
  <si>
    <t>5.9.</t>
  </si>
  <si>
    <t>Приобретение автомобиля</t>
  </si>
  <si>
    <t>6.     Комплексная безопасность образовательных учреждений</t>
  </si>
  <si>
    <t>6.1.</t>
  </si>
  <si>
    <t>Введение профессиональной физической охраны на муниципальных объектах дошкольного и дополнительного образования (18 учреждений)</t>
  </si>
  <si>
    <t>6.2.</t>
  </si>
  <si>
    <t>Введение должности заместителя руководителя учреждения по безопасности в муниципальных учреждениях дошкольного и дополнительного образования в 20 учреждениях</t>
  </si>
  <si>
    <t>6.3.</t>
  </si>
  <si>
    <t>Оснащение 30 образовательных учреждений  ручными металлодетекторами  (по 2 на каждое учреждение)</t>
  </si>
  <si>
    <t>6.4.</t>
  </si>
  <si>
    <t>Оснащение образовательных учреждений системами видеонаблюдения и модернизация существующих систем (20 установить  и 10 модернизировать)</t>
  </si>
  <si>
    <t>6.5.</t>
  </si>
  <si>
    <t>Оборудование входных дверей  муниципальных дошкольных образовательных учреждений домофонами или видеодомофонами (6 комплектов на 1 объект  17 объектов)</t>
  </si>
  <si>
    <t>6.6.</t>
  </si>
  <si>
    <t xml:space="preserve">Замена бетонного на металлическое ограждение в  4-х образовательных учреждениях </t>
  </si>
  <si>
    <t>6.7.</t>
  </si>
  <si>
    <t>Подключение через АТС на телефоны образовательных учреждений функции  АОН   (31 учреждение)</t>
  </si>
  <si>
    <t>6.8.</t>
  </si>
  <si>
    <t>Установка в общеобразовательных учреждениях системы контроля доступа с  устройством  считывания информации с магнитных карт и выводом на интернет</t>
  </si>
  <si>
    <t>6.9.</t>
  </si>
  <si>
    <t>Установка дополнительных приборов наружного освещения на территории образовательных учреждений</t>
  </si>
  <si>
    <t>7.Образование и здоровье</t>
  </si>
  <si>
    <t>7.1.</t>
  </si>
  <si>
    <t>7.2.</t>
  </si>
  <si>
    <t>Закупка оборудования для медицинских кабинетов</t>
  </si>
  <si>
    <t>7.3.</t>
  </si>
  <si>
    <t>Создание центров здоровья в общеобразовательных учреждениях</t>
  </si>
  <si>
    <t>7.4.</t>
  </si>
  <si>
    <t>Приобретение медикаментов и перевязочных средств     для дошкольных  образовательных учреждений</t>
  </si>
  <si>
    <t>7.5.</t>
  </si>
  <si>
    <t>Оздоровительная программа обучающихся</t>
  </si>
  <si>
    <t>7.6.</t>
  </si>
  <si>
    <t>Организация отдыха, оздоровления и занятости детей и молодежи в дни школьных каникул</t>
  </si>
  <si>
    <t xml:space="preserve">8. Военно-патриотическое воспитание </t>
  </si>
  <si>
    <t>8.1.</t>
  </si>
  <si>
    <t>Открытие кадетских классов на базе МОУ СОШ №1</t>
  </si>
  <si>
    <t>8.2.</t>
  </si>
  <si>
    <t>Приобретение экипировки для Юных инспекторов движения (ЮИД), Юных друзей полиции (ЮДП), Юных друзей пожарных (ЮДПож),</t>
  </si>
  <si>
    <t>8.3.</t>
  </si>
  <si>
    <t>Организация работы «Школы безопасности»</t>
  </si>
  <si>
    <t>8.4.</t>
  </si>
  <si>
    <t>Проведение мероприятий по постановке юношей на первичный воинский учет и пятидневные учебные сборы по НВП из них:</t>
  </si>
  <si>
    <t>8.4.1.</t>
  </si>
  <si>
    <t>строительные материалы для расконсервации военного городкаМОУ СОШ №1, МОУ СОШ №2, МОУ СОШ №3,МОУ СОШ №4,МОУ СОШ №5,МОУ СОШ №6, МОУ СОШ №7, МОУ СОШ "Лицей"</t>
  </si>
  <si>
    <t>8.4.2.</t>
  </si>
  <si>
    <t>оплата питания , тепловая обработка, продукты питания МОУ СОШ "Лицей"</t>
  </si>
  <si>
    <t>8.4.3.</t>
  </si>
  <si>
    <t>коммунальные расходы на учебном полигоне ВТУ МОУ СОШ "Лицей"</t>
  </si>
  <si>
    <t>8.4.4.</t>
  </si>
  <si>
    <t>приобретение медикаментов и перевязочных средствМОУ СОШ №1, МОУ СОШ №2, МОУ СОШ №3,МОУ СОШ №4,МОУ СОШ №5,МОУ СОШ №6, МОУ СОШ №7, МОУ СОШ "Лицей"</t>
  </si>
  <si>
    <t>9.1.</t>
  </si>
  <si>
    <t xml:space="preserve">Проведение противопожарных мероприятий в МБДОУ </t>
  </si>
  <si>
    <t>9.2.</t>
  </si>
  <si>
    <t xml:space="preserve">Проведение противопожарных мероприятий в МАДОУ </t>
  </si>
  <si>
    <t>9.3.</t>
  </si>
  <si>
    <t xml:space="preserve"> Проведение противопожарных мероприятий в МБОУ СОШ, МБС(К)ОУ Лучик</t>
  </si>
  <si>
    <t>9.4.</t>
  </si>
  <si>
    <t xml:space="preserve"> Проведение противопожарных мероприятий в МАОУ Гимназия</t>
  </si>
  <si>
    <t>9.5.</t>
  </si>
  <si>
    <t>Проведение противопожарных мероприятий в МБОУ дополнительного образования</t>
  </si>
  <si>
    <t>9.6.</t>
  </si>
  <si>
    <t>Проведение противопожарных мероприятий  в МБУ ХЭК</t>
  </si>
  <si>
    <t>ВСЕГО ПО ПРОГРАММЕ</t>
  </si>
  <si>
    <t>Финансирование мероприятий программы за счет местного бюджета осуществляется в соответствии с решением совета депутатов о бюджете города Реутов на соответствующий финансовый год. Объем бюджетного финансирования подлежит ежегодному уточнению в соответствии с возможностями доходной части бюджета.</t>
  </si>
  <si>
    <t>Текущий ремонт (МБОУ 15)</t>
  </si>
  <si>
    <t>1.38.</t>
  </si>
  <si>
    <t>1.39.</t>
  </si>
  <si>
    <t>Аттестация рабочих мест МСКОУ "Лучик"</t>
  </si>
  <si>
    <t>Проведение ремонта зданий и сооружений общеобразовательных учреждений.Установка окон СОШ№ 3</t>
  </si>
  <si>
    <t>2.32.</t>
  </si>
  <si>
    <t>2.33.</t>
  </si>
  <si>
    <t>Частичный ремонт фасада в МБДОУ №16 "Ягодка"</t>
  </si>
  <si>
    <t>Работы по замене теплообменника системы воздушного отопления здания  МБОУ СОШ №2</t>
  </si>
  <si>
    <t>1.40.</t>
  </si>
  <si>
    <t>2.34.</t>
  </si>
  <si>
    <t>2.35.</t>
  </si>
  <si>
    <t>Субвенция  на выплату родительской платы</t>
  </si>
  <si>
    <t>2.36.</t>
  </si>
  <si>
    <t>2.36.1</t>
  </si>
  <si>
    <t>2.36.2</t>
  </si>
  <si>
    <t>выплата компенсации</t>
  </si>
  <si>
    <t>оплата труда работников</t>
  </si>
  <si>
    <t>оплата банковских и почтовых услуг</t>
  </si>
  <si>
    <t>1.41.</t>
  </si>
  <si>
    <t>Субвенция  на обеспечение гос-х гарантий на получение общедоступного и бесплатного образования</t>
  </si>
  <si>
    <t>оплата труда педагогических работников</t>
  </si>
  <si>
    <t>приобретение учебников и учебных пособий, средств обучения, игр, игрушек</t>
  </si>
  <si>
    <t>оплата услуг интернета</t>
  </si>
  <si>
    <t>1.42.</t>
  </si>
  <si>
    <t>Субвенция на финансовое обеспечение получение гражданами  дошкольного образования в частных дошкольных образованиях</t>
  </si>
  <si>
    <t>оплата труда административно-управленченского, учебно-вспомогательного персонала</t>
  </si>
  <si>
    <t>Субвенция  на обеспечение гос-х гарантий на получение общедоступного бесплатного образования</t>
  </si>
  <si>
    <t>Аттестация рабочих мест МОУ СОШ</t>
  </si>
  <si>
    <t>"Выпускной бал"</t>
  </si>
  <si>
    <t>Медосмотр сотрудников</t>
  </si>
  <si>
    <t>Медосмотр сотрудников МБОУ СОШ</t>
  </si>
  <si>
    <t>Медосмотр сотрудников МСКОУ "Лучик"</t>
  </si>
  <si>
    <t>Охрана труда МБОУ СОШ</t>
  </si>
  <si>
    <t>Охрана труда МСКОУ "Лучик"</t>
  </si>
  <si>
    <t>Охрана труда ДОУ</t>
  </si>
  <si>
    <t>"Педагог года"("Приоритетный национальный проект образования")</t>
  </si>
  <si>
    <t>Медосмотр сотрудников доп.образования</t>
  </si>
  <si>
    <t>Медосмотр сотрудников х/ст</t>
  </si>
  <si>
    <t>1.43.</t>
  </si>
  <si>
    <t>1.44.</t>
  </si>
  <si>
    <t>1.45.</t>
  </si>
  <si>
    <t>1.46.</t>
  </si>
  <si>
    <t>1.47.</t>
  </si>
  <si>
    <t>1.48.</t>
  </si>
  <si>
    <t>1.48.1</t>
  </si>
  <si>
    <t>1.48.2</t>
  </si>
  <si>
    <t>1.48.3</t>
  </si>
  <si>
    <t>1.48.4</t>
  </si>
  <si>
    <t>1.48.5</t>
  </si>
  <si>
    <t>1.49.</t>
  </si>
  <si>
    <t>2.3.1.</t>
  </si>
  <si>
    <t>2.3.2.</t>
  </si>
  <si>
    <t>2.3.3.</t>
  </si>
  <si>
    <t>3.17.</t>
  </si>
  <si>
    <t>3.18.</t>
  </si>
  <si>
    <t>3.19.</t>
  </si>
  <si>
    <t>Электромонтажные работы по замене наружного освещения на здании в МБОУ СОШ №7</t>
  </si>
  <si>
    <t>Аттестация рабочих мест МБДОУ, МАДОУ</t>
  </si>
  <si>
    <t>Приобретении детских новогодних подарков через МБОУ ДПОС "УМЦ", Упр.образ.</t>
  </si>
  <si>
    <t>2.34.1</t>
  </si>
  <si>
    <t>2.34.2</t>
  </si>
  <si>
    <t>2.34.3</t>
  </si>
  <si>
    <t xml:space="preserve">Приложение  </t>
  </si>
  <si>
    <t>Приобретение оборудования, мебели (компьютеры и программные средства для МБОУ СОШ №1, №2, №3, №5, №6,Лицей). Услуги по установке и настройке средств криптографической защиты информации, услуги по подготовке и проведению аттестации объектов информатизации.</t>
  </si>
  <si>
    <t>Софинансирование расходов на монтаж и демонтаж, закупку технологического оборудования для столовых, закупку электроприборов, закупку мебели для залов питания, текущий ремонт пищеблоков, залов питания столовых общеобразовательных учреждений МОУ СОШ №2,МОУ СОШ №5, МОУ СОШ №7</t>
  </si>
  <si>
    <t>1.50.</t>
  </si>
  <si>
    <t>2.33.1</t>
  </si>
  <si>
    <t>2.33.2</t>
  </si>
  <si>
    <t>2.33.3</t>
  </si>
  <si>
    <t>1.51.</t>
  </si>
  <si>
    <t>Асфальтировка в школе №2</t>
  </si>
  <si>
    <t>2.37.</t>
  </si>
  <si>
    <t xml:space="preserve">Ремонт системы отопления </t>
  </si>
  <si>
    <t>3.20.</t>
  </si>
  <si>
    <t>Устройство пандуса в ДДТ</t>
  </si>
  <si>
    <t xml:space="preserve">9.Первоочередные мероприятия по проведению Пожарной безопасности в муниципальных  уреждениях образования, в соответсвии с требованиями ППБ             </t>
  </si>
  <si>
    <t>3.21.</t>
  </si>
  <si>
    <t>Приобретение оборудования и услуг для ЕГЭ для МАОУ "Гимназия"</t>
  </si>
  <si>
    <t>1.52.</t>
  </si>
  <si>
    <t>Муниципальное задание</t>
  </si>
  <si>
    <t>2.38.</t>
  </si>
  <si>
    <t>3.22.</t>
  </si>
  <si>
    <t>оплата труда педагогических работников бюджетных организации</t>
  </si>
  <si>
    <t>оплата труда педагогических работников автономных организации</t>
  </si>
  <si>
    <t>оплата труда административно-управленченского, учебно-вспомогательного и обслуж.персонала в бюджетных организациях</t>
  </si>
  <si>
    <t>приобретение учебников и учебных пособий, средств обучения, игр, игрушек для бюджетных организации</t>
  </si>
  <si>
    <t>выплата ежемесячной денежной компенсации педагогическим работникам в целях обеспечения книгоизд.продукцией для бюджетных организации</t>
  </si>
  <si>
    <t>оплата труда педагогических работников гимназии</t>
  </si>
  <si>
    <t>оплата труда административно-управленченского, учебно-вспомогательного и обслуж.персонала в гимназии</t>
  </si>
  <si>
    <t>приобретение учебников и учебных пособий, средств обучения, игр, игрушек для гимназии</t>
  </si>
  <si>
    <t>выплата ежемесячной денежной компенсации педагогическим работникам в целях обеспечения книгоизд.продукцией для гимназии</t>
  </si>
  <si>
    <t>Субвенция на выплату вознаграждения за выполнение функций классного руководителя в бюджетных организациях</t>
  </si>
  <si>
    <t>Субвенция на выплату вознаграждения за выполнение функций классного руководителя в гимназии</t>
  </si>
  <si>
    <t xml:space="preserve">Субвенция  на частичную компенсацию стоимости питания отдельным категориям обучающихся  в муниципальных общеобразовательных бюджетных учреждениях  </t>
  </si>
  <si>
    <t>Субвенция  на частичную компенсацию стоимости питания отдельным категориям обучающихся  гимназии</t>
  </si>
  <si>
    <t>1.53.</t>
  </si>
  <si>
    <t>Муниципальное задание для бюджетных учреждений</t>
  </si>
  <si>
    <t>Муниципальное задание для автономных учреждений</t>
  </si>
  <si>
    <t>приобретение учебников и учебных пособий, средств обучения, игр, игрушек для бюджетных учреждений</t>
  </si>
  <si>
    <t>приобретение учебников и учебных пособий, средств обучения, игр, игрушек для автономных учреждений</t>
  </si>
  <si>
    <t>оплата труда административно-управленченского, учебно-вспомогательного персонала для бюджетных учреждений</t>
  </si>
  <si>
    <t>оплата труда административно-управленченского, учебно-вспомогательного персонала для автономных учреждений</t>
  </si>
  <si>
    <t>Организация и проведение городского праздника «День учителя» через Управление образования</t>
  </si>
  <si>
    <t>4.6.</t>
  </si>
  <si>
    <t>Открытие эксперементальной площадки на базе МАДОУ №19 "Сказка" с целью осуществления эксперементальной работы по интеллектуальному развитию детей с использованием конструкторов "ЛЕГО".</t>
  </si>
  <si>
    <t>Приобретение мебели, мягкого инвентаря и посуды для МАДОУ 5, МАДОУ 8, МАДОУ 9.</t>
  </si>
  <si>
    <t>Приобретение мебели, оборудования, оргтехники в УМЦ, ЦБ и ХЭК</t>
  </si>
  <si>
    <t>1.54.</t>
  </si>
  <si>
    <t>1.55.</t>
  </si>
  <si>
    <t>Софинансирование на монтаж, демонтаж технолог.оборудования для столовых, закупка мебели для залов питания, текущий, капитальный ремонт школьных пищеблоков, залов питания столовых (СОШ №1-330 т.р.,СОШ №3-330 т.р.)</t>
  </si>
  <si>
    <t>Софинансирование на закупку учебного оборудования и мебели-победителей областного конкурса разрабатывающих и внедряющих инновационные образовательные проекты (СОШ №3)</t>
  </si>
  <si>
    <t>Софинансирование на закупку учебного оборудования-победителей областного конкурса, на присвоение статуса Региональной инновационной площадки Московской области (СОШ №1-100т.р., Лицей-100 т.р.)</t>
  </si>
  <si>
    <t>1.56.</t>
  </si>
  <si>
    <t>Софинансирование проведения кап.ремонта, текущего ремонта, ремонт и установка ограждений, ремонт кровли, замена оконных конструкций , выполнение противопожарных мероприятий (СОШ №6)</t>
  </si>
  <si>
    <t>Проведение кап.ремонта, текущего ремонта, ремонт и установка ограждений, ремонт кровли, замена оконных конструкций , выполнение противопожарных мероприятий (СОШ №1-499.5, СОШ №6-3125.5)</t>
  </si>
  <si>
    <t>1.57.</t>
  </si>
  <si>
    <t>Внедрение современных образовательных технологий (интернет). СОШ,Лицей, Лучик-180,5 т.р, Гимназия-12,5 т.р.</t>
  </si>
  <si>
    <t>Муниципальное задание для коррекционных учреждений</t>
  </si>
  <si>
    <t>2.39.</t>
  </si>
  <si>
    <t>ДОУ</t>
  </si>
  <si>
    <t>СОШ</t>
  </si>
  <si>
    <t>Упр</t>
  </si>
  <si>
    <t>2.40.</t>
  </si>
  <si>
    <t>Cубсидии на государственную поддержку частных детских садов с целью возмещения расходов на присмотр и уход, содержание имущества и арендную плату за использование помещений</t>
  </si>
  <si>
    <t>1.58.</t>
  </si>
  <si>
    <t>Открытие новых образовательных учреждений через Управление образования</t>
  </si>
  <si>
    <t>1.2</t>
  </si>
  <si>
    <t>2.41.</t>
  </si>
  <si>
    <t>Софинансирование на закупку учебного оборудования и пособия
МБДОУ 15 - 55,6т.р.
МАДОУ 5,12,19 - по 55,6т.р.</t>
  </si>
  <si>
    <t>1.59.</t>
  </si>
  <si>
    <t>Проведение городской научно-практической конференции (СОШ №4)</t>
  </si>
  <si>
    <t>Установка видеодомофонов в МАДОУ №12 (кредиторская задолженность за 2013 год)</t>
  </si>
  <si>
    <t>1.55</t>
  </si>
  <si>
    <t>1.60.</t>
  </si>
  <si>
    <t>Приобретение лабораторного оборудования по физике "ГИА-ЛАБОРАТОРИЯ" (СОШ №1,2,3,4,6,7, Лицей -по 4 комплекта, ст-ть 1 комп-та 41300), СОШ №10-1 комп.</t>
  </si>
  <si>
    <t>1.61.</t>
  </si>
  <si>
    <t>Приобретение лабораторного оборудования по физике "ГИА-ЛАБОРАТОРИЯ" (Гимназия - 4 комплекта, ст-ть 1 комп-та 41300)</t>
  </si>
  <si>
    <t>2.42.</t>
  </si>
  <si>
    <t xml:space="preserve">Софинансирование на закупку учебного оборудования и пособия
МБДОУ 15 - 55,6т.р.
</t>
  </si>
  <si>
    <t>1.62.</t>
  </si>
  <si>
    <t>1.63.</t>
  </si>
  <si>
    <t>Софинансирование повышения заработной платы с 01.05. и с 01.09.2014г. для муниципальных общеобразовательных учреждений</t>
  </si>
  <si>
    <t>Софинансирование повышения заработной платы с 01.05. и с 01.09.2014г. для МАОУ "Гимназия"</t>
  </si>
  <si>
    <t>2.43.</t>
  </si>
  <si>
    <t>2.44.</t>
  </si>
  <si>
    <t>Софинансирование повышения заработной платы с 01.05. и с 01.09.2014г. для муниципальных бюджетных дошкольных образовательных учреждений</t>
  </si>
  <si>
    <t>Софинансирование повышения заработной платы с 01.05. и с 01.09.2014г. для муниципальных автономных дошкольных образовательных учреждений</t>
  </si>
  <si>
    <t>Софинансирование повышения заработной платы с 01.05. и с 01.09.2014г. для муниципальных бюджетных  образовательных учреждений дополнительного образования</t>
  </si>
  <si>
    <t>5.10.</t>
  </si>
  <si>
    <t xml:space="preserve">Софинансирование повышения заработной платы с 01.05. и с 01.09.2014г. для прочих муниципальных   образовательных учреждений </t>
  </si>
  <si>
    <r>
      <t>от</t>
    </r>
    <r>
      <rPr>
        <b/>
        <u val="single"/>
        <sz val="12"/>
        <rFont val="Times New Roman"/>
        <family val="1"/>
      </rPr>
      <t xml:space="preserve">  20.05.2014                 </t>
    </r>
    <r>
      <rPr>
        <b/>
        <sz val="12"/>
        <rFont val="Times New Roman"/>
        <family val="1"/>
      </rPr>
      <t>№</t>
    </r>
    <r>
      <rPr>
        <b/>
        <u val="single"/>
        <sz val="12"/>
        <rFont val="Times New Roman"/>
        <family val="1"/>
      </rPr>
      <t xml:space="preserve"> 291-ПА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</si>
</sst>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17" fontId="8" fillId="0" borderId="12" xfId="0" applyNumberFormat="1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2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wrapText="1"/>
    </xf>
    <xf numFmtId="16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9" fillId="32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/>
    </xf>
    <xf numFmtId="4" fontId="8" fillId="32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/>
    </xf>
    <xf numFmtId="4" fontId="11" fillId="32" borderId="12" xfId="0" applyNumberFormat="1" applyFont="1" applyFill="1" applyBorder="1" applyAlignment="1">
      <alignment horizontal="center" vertical="center"/>
    </xf>
    <xf numFmtId="4" fontId="11" fillId="32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11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32" borderId="0" xfId="0" applyFont="1" applyFill="1" applyBorder="1" applyAlignment="1">
      <alignment horizontal="left" vertical="center" wrapText="1"/>
    </xf>
    <xf numFmtId="4" fontId="10" fillId="32" borderId="0" xfId="0" applyNumberFormat="1" applyFont="1" applyFill="1" applyBorder="1" applyAlignment="1">
      <alignment horizontal="center" vertical="center" wrapText="1"/>
    </xf>
    <xf numFmtId="4" fontId="14" fillId="32" borderId="0" xfId="0" applyNumberFormat="1" applyFont="1" applyFill="1" applyBorder="1" applyAlignment="1">
      <alignment horizontal="center" wrapText="1"/>
    </xf>
    <xf numFmtId="4" fontId="15" fillId="32" borderId="0" xfId="0" applyNumberFormat="1" applyFont="1" applyFill="1" applyBorder="1" applyAlignment="1">
      <alignment horizontal="center" wrapText="1"/>
    </xf>
    <xf numFmtId="4" fontId="14" fillId="32" borderId="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left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center" vertical="center"/>
    </xf>
    <xf numFmtId="4" fontId="11" fillId="35" borderId="12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0" fillId="32" borderId="12" xfId="0" applyFont="1" applyFill="1" applyBorder="1" applyAlignment="1">
      <alignment horizontal="center" vertical="center" wrapText="1"/>
    </xf>
    <xf numFmtId="4" fontId="11" fillId="32" borderId="12" xfId="0" applyNumberFormat="1" applyFont="1" applyFill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7" fontId="8" fillId="0" borderId="1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view="pageBreakPreview" zoomScale="80" zoomScaleSheetLayoutView="80" zoomScalePageLayoutView="0" workbookViewId="0" topLeftCell="A1">
      <pane ySplit="15" topLeftCell="A91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6.57421875" style="0" customWidth="1"/>
    <col min="2" max="2" width="40.57421875" style="27" customWidth="1"/>
    <col min="3" max="3" width="11.00390625" style="0" bestFit="1" customWidth="1"/>
    <col min="4" max="4" width="10.00390625" style="0" bestFit="1" customWidth="1"/>
    <col min="5" max="5" width="12.8515625" style="0" customWidth="1"/>
    <col min="6" max="6" width="11.28125" style="0" bestFit="1" customWidth="1"/>
    <col min="7" max="7" width="10.8515625" style="0" bestFit="1" customWidth="1"/>
    <col min="8" max="8" width="12.7109375" style="0" customWidth="1"/>
    <col min="9" max="9" width="11.140625" style="0" customWidth="1"/>
    <col min="10" max="10" width="10.57421875" style="0" bestFit="1" customWidth="1"/>
    <col min="11" max="12" width="12.8515625" style="0" customWidth="1"/>
    <col min="13" max="13" width="11.140625" style="0" customWidth="1"/>
    <col min="14" max="14" width="10.7109375" style="0" customWidth="1"/>
    <col min="15" max="15" width="11.00390625" style="0" customWidth="1"/>
  </cols>
  <sheetData>
    <row r="1" spans="8:15" ht="27" customHeight="1">
      <c r="H1" s="1"/>
      <c r="I1" s="3" t="s">
        <v>0</v>
      </c>
      <c r="K1" s="2"/>
      <c r="L1" s="2"/>
      <c r="M1" t="s">
        <v>387</v>
      </c>
      <c r="N1" s="53">
        <f>F130+F131</f>
        <v>2620</v>
      </c>
      <c r="O1" s="53">
        <f>G130+G131+G97</f>
        <v>10000</v>
      </c>
    </row>
    <row r="2" spans="9:15" ht="15.75">
      <c r="I2" s="3" t="s">
        <v>1</v>
      </c>
      <c r="M2" t="s">
        <v>388</v>
      </c>
      <c r="N2" s="53">
        <f>F27+F44+F50+F55+F57+F58+F59+F60+F61+F176+F179+F180+F62</f>
        <v>6580</v>
      </c>
      <c r="O2" s="53">
        <f>G27+G44+G50+G55+G57+G58+G59+G60+G61+G176+G179+G180+G62+G167+G17</f>
        <v>24819</v>
      </c>
    </row>
    <row r="3" ht="7.5" customHeight="1">
      <c r="I3" s="4"/>
    </row>
    <row r="4" spans="9:15" ht="15.75">
      <c r="I4" s="3" t="s">
        <v>418</v>
      </c>
      <c r="K4" s="62"/>
      <c r="M4" t="s">
        <v>389</v>
      </c>
      <c r="N4" s="53">
        <f>F126+F181</f>
        <v>900</v>
      </c>
      <c r="O4" s="53">
        <f>G126+G181+G84</f>
        <v>3200</v>
      </c>
    </row>
    <row r="5" ht="6.75" customHeight="1">
      <c r="I5" s="4"/>
    </row>
    <row r="6" spans="14:15" ht="12.75">
      <c r="N6" s="53">
        <f>N1+N2+N4</f>
        <v>10100</v>
      </c>
      <c r="O6" s="53">
        <f>O1+O2+O4</f>
        <v>38019</v>
      </c>
    </row>
    <row r="7" ht="15.75">
      <c r="I7" s="1" t="s">
        <v>330</v>
      </c>
    </row>
    <row r="8" ht="15.75">
      <c r="I8" s="3" t="s">
        <v>2</v>
      </c>
    </row>
    <row r="9" spans="1:9" ht="15.75">
      <c r="A9" s="1"/>
      <c r="C9" s="2"/>
      <c r="D9" s="2"/>
      <c r="E9" s="2"/>
      <c r="F9" s="2"/>
      <c r="G9" s="2"/>
      <c r="I9" s="3" t="s">
        <v>3</v>
      </c>
    </row>
    <row r="10" spans="1:12" ht="15.75" thickBot="1">
      <c r="A10" s="5"/>
      <c r="B10" s="28"/>
      <c r="C10" s="6"/>
      <c r="D10" s="6"/>
      <c r="E10" s="6"/>
      <c r="F10" s="6"/>
      <c r="G10" s="6"/>
      <c r="H10" s="6"/>
      <c r="I10" s="6"/>
      <c r="K10" s="6"/>
      <c r="L10" s="6"/>
    </row>
    <row r="11" spans="1:12" ht="15" customHeight="1" thickBot="1">
      <c r="A11" s="99" t="s">
        <v>4</v>
      </c>
      <c r="B11" s="111" t="s">
        <v>5</v>
      </c>
      <c r="C11" s="114" t="s">
        <v>6</v>
      </c>
      <c r="D11" s="115"/>
      <c r="E11" s="115"/>
      <c r="F11" s="115"/>
      <c r="G11" s="115"/>
      <c r="H11" s="115"/>
      <c r="I11" s="115"/>
      <c r="J11" s="115"/>
      <c r="K11" s="115"/>
      <c r="L11" s="116"/>
    </row>
    <row r="12" spans="1:12" ht="15.75" thickBot="1">
      <c r="A12" s="105"/>
      <c r="B12" s="112"/>
      <c r="C12" s="117" t="s">
        <v>7</v>
      </c>
      <c r="D12" s="118"/>
      <c r="E12" s="118"/>
      <c r="F12" s="118"/>
      <c r="G12" s="119"/>
      <c r="H12" s="117" t="s">
        <v>8</v>
      </c>
      <c r="I12" s="118"/>
      <c r="J12" s="118"/>
      <c r="K12" s="118"/>
      <c r="L12" s="119"/>
    </row>
    <row r="13" spans="1:12" ht="12.75" customHeight="1">
      <c r="A13" s="105"/>
      <c r="B13" s="112"/>
      <c r="C13" s="109" t="s">
        <v>9</v>
      </c>
      <c r="D13" s="99">
        <v>2012</v>
      </c>
      <c r="E13" s="99">
        <v>2013</v>
      </c>
      <c r="F13" s="99">
        <v>2014</v>
      </c>
      <c r="G13" s="99">
        <v>2015</v>
      </c>
      <c r="H13" s="103" t="s">
        <v>9</v>
      </c>
      <c r="I13" s="99">
        <v>2012</v>
      </c>
      <c r="J13" s="99">
        <v>2013</v>
      </c>
      <c r="K13" s="106">
        <v>2014</v>
      </c>
      <c r="L13" s="99">
        <v>2015</v>
      </c>
    </row>
    <row r="14" spans="1:12" ht="5.25" customHeight="1" thickBot="1">
      <c r="A14" s="100"/>
      <c r="B14" s="113"/>
      <c r="C14" s="110"/>
      <c r="D14" s="100"/>
      <c r="E14" s="100"/>
      <c r="F14" s="100"/>
      <c r="G14" s="100"/>
      <c r="H14" s="104"/>
      <c r="I14" s="105"/>
      <c r="J14" s="105"/>
      <c r="K14" s="107"/>
      <c r="L14" s="108"/>
    </row>
    <row r="15" spans="1:12" ht="15.75" thickBot="1">
      <c r="A15" s="7">
        <v>1</v>
      </c>
      <c r="B15" s="64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65">
        <v>8</v>
      </c>
      <c r="I15" s="63">
        <v>9</v>
      </c>
      <c r="J15" s="63">
        <v>10</v>
      </c>
      <c r="K15" s="65">
        <v>11</v>
      </c>
      <c r="L15" s="85">
        <v>12</v>
      </c>
    </row>
    <row r="16" spans="1:12" ht="14.25">
      <c r="A16" s="101" t="s">
        <v>10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ht="30" customHeight="1">
      <c r="A17" s="86" t="s">
        <v>394</v>
      </c>
      <c r="B17" s="29" t="s">
        <v>11</v>
      </c>
      <c r="C17" s="25">
        <f>D17+E17+F17+G17</f>
        <v>43421.06</v>
      </c>
      <c r="D17" s="25">
        <f>26464.46-55.4</f>
        <v>26409.059999999998</v>
      </c>
      <c r="E17" s="24"/>
      <c r="F17" s="36"/>
      <c r="G17" s="89">
        <v>17012</v>
      </c>
      <c r="H17" s="54">
        <f>I17+J17+K17+L17</f>
        <v>45000</v>
      </c>
      <c r="I17" s="24">
        <v>20000</v>
      </c>
      <c r="J17" s="24">
        <v>25000</v>
      </c>
      <c r="K17" s="24"/>
      <c r="L17" s="24"/>
    </row>
    <row r="18" spans="1:12" ht="25.5">
      <c r="A18" s="9" t="s">
        <v>12</v>
      </c>
      <c r="B18" s="29" t="s">
        <v>13</v>
      </c>
      <c r="C18" s="25"/>
      <c r="D18" s="24"/>
      <c r="E18" s="24"/>
      <c r="F18" s="36"/>
      <c r="G18" s="90"/>
      <c r="H18" s="54">
        <f>I18+J18+K18+L18</f>
        <v>10000</v>
      </c>
      <c r="I18" s="24">
        <v>5000</v>
      </c>
      <c r="J18" s="24">
        <v>5000</v>
      </c>
      <c r="K18" s="24"/>
      <c r="L18" s="24"/>
    </row>
    <row r="19" spans="1:12" ht="30.75" customHeight="1">
      <c r="A19" s="9" t="s">
        <v>14</v>
      </c>
      <c r="B19" s="29" t="s">
        <v>15</v>
      </c>
      <c r="C19" s="25"/>
      <c r="D19" s="24"/>
      <c r="E19" s="24"/>
      <c r="F19" s="36"/>
      <c r="G19" s="90"/>
      <c r="H19" s="54">
        <f>I19+J19+K19+L19</f>
        <v>20000</v>
      </c>
      <c r="I19" s="24"/>
      <c r="J19" s="24">
        <v>20000</v>
      </c>
      <c r="K19" s="24"/>
      <c r="L19" s="24"/>
    </row>
    <row r="20" spans="1:12" ht="40.5" customHeight="1">
      <c r="A20" s="9" t="s">
        <v>16</v>
      </c>
      <c r="B20" s="29" t="s">
        <v>271</v>
      </c>
      <c r="C20" s="25">
        <f aca="true" t="shared" si="0" ref="C20:C80">D20+E20+F20+G20</f>
        <v>10.1</v>
      </c>
      <c r="D20" s="24"/>
      <c r="E20" s="25">
        <v>10.1</v>
      </c>
      <c r="F20" s="36"/>
      <c r="G20" s="90"/>
      <c r="H20" s="54">
        <f>I20+J20+K20+L20</f>
        <v>5000</v>
      </c>
      <c r="I20" s="24">
        <v>2500</v>
      </c>
      <c r="J20" s="24">
        <v>2500</v>
      </c>
      <c r="K20" s="24"/>
      <c r="L20" s="24"/>
    </row>
    <row r="21" spans="1:12" ht="32.25" customHeight="1">
      <c r="A21" s="9" t="s">
        <v>17</v>
      </c>
      <c r="B21" s="29" t="s">
        <v>18</v>
      </c>
      <c r="C21" s="25"/>
      <c r="D21" s="24"/>
      <c r="E21" s="24"/>
      <c r="F21" s="36"/>
      <c r="G21" s="90"/>
      <c r="H21" s="54">
        <f>I21+J21+K21+L21</f>
        <v>28000</v>
      </c>
      <c r="I21" s="24">
        <v>13000</v>
      </c>
      <c r="J21" s="24">
        <v>15000</v>
      </c>
      <c r="K21" s="24"/>
      <c r="L21" s="24"/>
    </row>
    <row r="22" spans="1:12" ht="30.75" customHeight="1">
      <c r="A22" s="9" t="s">
        <v>19</v>
      </c>
      <c r="B22" s="29" t="s">
        <v>20</v>
      </c>
      <c r="C22" s="25"/>
      <c r="D22" s="24"/>
      <c r="E22" s="24"/>
      <c r="F22" s="36"/>
      <c r="G22" s="90"/>
      <c r="H22" s="54"/>
      <c r="I22" s="24"/>
      <c r="J22" s="24"/>
      <c r="K22" s="24"/>
      <c r="L22" s="24"/>
    </row>
    <row r="23" spans="1:12" ht="25.5">
      <c r="A23" s="9" t="s">
        <v>21</v>
      </c>
      <c r="B23" s="29" t="s">
        <v>22</v>
      </c>
      <c r="C23" s="25"/>
      <c r="D23" s="24"/>
      <c r="E23" s="24"/>
      <c r="F23" s="36"/>
      <c r="G23" s="90"/>
      <c r="H23" s="54"/>
      <c r="I23" s="24"/>
      <c r="J23" s="24"/>
      <c r="K23" s="24"/>
      <c r="L23" s="24"/>
    </row>
    <row r="24" spans="1:12" ht="32.25" customHeight="1">
      <c r="A24" s="9" t="s">
        <v>23</v>
      </c>
      <c r="B24" s="29" t="s">
        <v>24</v>
      </c>
      <c r="C24" s="25"/>
      <c r="D24" s="24"/>
      <c r="E24" s="24"/>
      <c r="F24" s="36"/>
      <c r="G24" s="90"/>
      <c r="H24" s="54"/>
      <c r="I24" s="24"/>
      <c r="J24" s="24"/>
      <c r="K24" s="24"/>
      <c r="L24" s="24"/>
    </row>
    <row r="25" spans="1:12" ht="25.5">
      <c r="A25" s="9" t="s">
        <v>25</v>
      </c>
      <c r="B25" s="29" t="s">
        <v>26</v>
      </c>
      <c r="C25" s="25"/>
      <c r="D25" s="24"/>
      <c r="E25" s="24"/>
      <c r="F25" s="36"/>
      <c r="G25" s="90"/>
      <c r="H25" s="54">
        <f>I25+J25+K25+L25</f>
        <v>4000</v>
      </c>
      <c r="I25" s="24"/>
      <c r="J25" s="24">
        <v>4000</v>
      </c>
      <c r="K25" s="24"/>
      <c r="L25" s="24"/>
    </row>
    <row r="26" spans="1:12" ht="25.5">
      <c r="A26" s="9" t="s">
        <v>27</v>
      </c>
      <c r="B26" s="29" t="s">
        <v>28</v>
      </c>
      <c r="C26" s="25"/>
      <c r="D26" s="24"/>
      <c r="E26" s="24"/>
      <c r="F26" s="36"/>
      <c r="G26" s="90"/>
      <c r="H26" s="54"/>
      <c r="I26" s="24"/>
      <c r="J26" s="24"/>
      <c r="K26" s="24"/>
      <c r="L26" s="24"/>
    </row>
    <row r="27" spans="1:12" ht="63.75">
      <c r="A27" s="9" t="s">
        <v>29</v>
      </c>
      <c r="B27" s="29" t="s">
        <v>30</v>
      </c>
      <c r="C27" s="25">
        <f t="shared" si="0"/>
        <v>1287.7</v>
      </c>
      <c r="D27" s="37"/>
      <c r="E27" s="25">
        <f>(468-10.1)-30.2</f>
        <v>427.7</v>
      </c>
      <c r="F27" s="90">
        <v>430</v>
      </c>
      <c r="G27" s="90">
        <v>430</v>
      </c>
      <c r="H27" s="54"/>
      <c r="I27" s="24"/>
      <c r="J27" s="24"/>
      <c r="K27" s="24"/>
      <c r="L27" s="24"/>
    </row>
    <row r="28" spans="1:12" ht="31.5" customHeight="1">
      <c r="A28" s="9" t="s">
        <v>31</v>
      </c>
      <c r="B28" s="29" t="s">
        <v>32</v>
      </c>
      <c r="C28" s="25"/>
      <c r="D28" s="37"/>
      <c r="E28" s="24"/>
      <c r="F28" s="36"/>
      <c r="G28" s="90"/>
      <c r="H28" s="54">
        <f>I28+J28+K28+L28</f>
        <v>3000</v>
      </c>
      <c r="I28" s="24">
        <v>1500</v>
      </c>
      <c r="J28" s="24">
        <v>1500</v>
      </c>
      <c r="K28" s="24"/>
      <c r="L28" s="24"/>
    </row>
    <row r="29" spans="1:12" ht="70.5" customHeight="1">
      <c r="A29" s="9" t="s">
        <v>33</v>
      </c>
      <c r="B29" s="29" t="s">
        <v>34</v>
      </c>
      <c r="C29" s="25">
        <f t="shared" si="0"/>
        <v>500</v>
      </c>
      <c r="D29" s="37">
        <v>500</v>
      </c>
      <c r="E29" s="24"/>
      <c r="F29" s="36"/>
      <c r="G29" s="90"/>
      <c r="H29" s="54">
        <f>I29+J29+K29+L29</f>
        <v>500</v>
      </c>
      <c r="I29" s="24">
        <v>500</v>
      </c>
      <c r="J29" s="24"/>
      <c r="K29" s="24"/>
      <c r="L29" s="24"/>
    </row>
    <row r="30" spans="1:12" ht="39.75" customHeight="1">
      <c r="A30" s="9" t="s">
        <v>35</v>
      </c>
      <c r="B30" s="29" t="s">
        <v>36</v>
      </c>
      <c r="C30" s="25"/>
      <c r="D30" s="37"/>
      <c r="E30" s="37"/>
      <c r="F30" s="42"/>
      <c r="G30" s="91"/>
      <c r="H30" s="54"/>
      <c r="I30" s="37"/>
      <c r="J30" s="37"/>
      <c r="K30" s="37"/>
      <c r="L30" s="37"/>
    </row>
    <row r="31" spans="1:12" ht="93.75" customHeight="1">
      <c r="A31" s="9" t="s">
        <v>37</v>
      </c>
      <c r="B31" s="29" t="s">
        <v>331</v>
      </c>
      <c r="C31" s="25">
        <f t="shared" si="0"/>
        <v>7747.5</v>
      </c>
      <c r="D31" s="40">
        <f>6608+685.2</f>
        <v>7293.2</v>
      </c>
      <c r="E31" s="38">
        <f>454.3</f>
        <v>454.3</v>
      </c>
      <c r="F31" s="42"/>
      <c r="G31" s="91"/>
      <c r="H31" s="54"/>
      <c r="I31" s="37"/>
      <c r="J31" s="37"/>
      <c r="K31" s="37"/>
      <c r="L31" s="37"/>
    </row>
    <row r="32" spans="1:12" ht="32.25" customHeight="1">
      <c r="A32" s="9" t="s">
        <v>38</v>
      </c>
      <c r="B32" s="29" t="s">
        <v>39</v>
      </c>
      <c r="C32" s="25">
        <f t="shared" si="0"/>
        <v>240</v>
      </c>
      <c r="D32" s="38">
        <v>240</v>
      </c>
      <c r="E32" s="37"/>
      <c r="F32" s="42"/>
      <c r="G32" s="91"/>
      <c r="H32" s="54"/>
      <c r="I32" s="37"/>
      <c r="J32" s="37"/>
      <c r="K32" s="37"/>
      <c r="L32" s="37"/>
    </row>
    <row r="33" spans="1:12" ht="93.75" customHeight="1">
      <c r="A33" s="9" t="s">
        <v>40</v>
      </c>
      <c r="B33" s="29" t="s">
        <v>41</v>
      </c>
      <c r="C33" s="25">
        <f t="shared" si="0"/>
        <v>577.99</v>
      </c>
      <c r="D33" s="38">
        <v>577.99</v>
      </c>
      <c r="E33" s="37"/>
      <c r="F33" s="42"/>
      <c r="G33" s="91"/>
      <c r="H33" s="54"/>
      <c r="I33" s="37"/>
      <c r="J33" s="37"/>
      <c r="K33" s="37"/>
      <c r="L33" s="37"/>
    </row>
    <row r="34" spans="1:12" ht="57.75" customHeight="1">
      <c r="A34" s="9" t="s">
        <v>42</v>
      </c>
      <c r="B34" s="29" t="s">
        <v>43</v>
      </c>
      <c r="C34" s="25">
        <f t="shared" si="0"/>
        <v>200</v>
      </c>
      <c r="D34" s="38">
        <v>200</v>
      </c>
      <c r="E34" s="37"/>
      <c r="F34" s="42"/>
      <c r="G34" s="91"/>
      <c r="H34" s="54"/>
      <c r="I34" s="37"/>
      <c r="J34" s="37"/>
      <c r="K34" s="37"/>
      <c r="L34" s="37"/>
    </row>
    <row r="35" spans="1:12" ht="25.5">
      <c r="A35" s="9" t="s">
        <v>44</v>
      </c>
      <c r="B35" s="29" t="s">
        <v>45</v>
      </c>
      <c r="C35" s="25">
        <f t="shared" si="0"/>
        <v>42</v>
      </c>
      <c r="D35" s="38">
        <v>42</v>
      </c>
      <c r="E35" s="37"/>
      <c r="F35" s="42"/>
      <c r="G35" s="91"/>
      <c r="H35" s="54"/>
      <c r="I35" s="37"/>
      <c r="J35" s="37"/>
      <c r="K35" s="37"/>
      <c r="L35" s="37"/>
    </row>
    <row r="36" spans="1:12" ht="54.75" customHeight="1">
      <c r="A36" s="9" t="s">
        <v>46</v>
      </c>
      <c r="B36" s="29" t="s">
        <v>47</v>
      </c>
      <c r="C36" s="25">
        <f t="shared" si="0"/>
        <v>29.93</v>
      </c>
      <c r="D36" s="38">
        <v>29.93</v>
      </c>
      <c r="E36" s="37"/>
      <c r="F36" s="42"/>
      <c r="G36" s="91"/>
      <c r="H36" s="54"/>
      <c r="I36" s="37"/>
      <c r="J36" s="37"/>
      <c r="K36" s="37"/>
      <c r="L36" s="37"/>
    </row>
    <row r="37" spans="1:12" ht="19.5" customHeight="1">
      <c r="A37" s="9" t="s">
        <v>48</v>
      </c>
      <c r="B37" s="29" t="s">
        <v>49</v>
      </c>
      <c r="C37" s="25">
        <f t="shared" si="0"/>
        <v>80</v>
      </c>
      <c r="D37" s="38">
        <v>80</v>
      </c>
      <c r="E37" s="37"/>
      <c r="F37" s="42"/>
      <c r="G37" s="91"/>
      <c r="H37" s="54"/>
      <c r="I37" s="37"/>
      <c r="J37" s="37"/>
      <c r="K37" s="37"/>
      <c r="L37" s="37"/>
    </row>
    <row r="38" spans="1:12" ht="30.75" customHeight="1">
      <c r="A38" s="9" t="s">
        <v>50</v>
      </c>
      <c r="B38" s="29" t="s">
        <v>51</v>
      </c>
      <c r="C38" s="25">
        <f t="shared" si="0"/>
        <v>2558.94</v>
      </c>
      <c r="D38" s="38">
        <v>2558.94</v>
      </c>
      <c r="E38" s="37"/>
      <c r="F38" s="42"/>
      <c r="G38" s="91"/>
      <c r="H38" s="54"/>
      <c r="I38" s="37"/>
      <c r="J38" s="37"/>
      <c r="K38" s="37"/>
      <c r="L38" s="37"/>
    </row>
    <row r="39" spans="1:12" ht="25.5">
      <c r="A39" s="9" t="s">
        <v>52</v>
      </c>
      <c r="B39" s="29" t="s">
        <v>53</v>
      </c>
      <c r="C39" s="25">
        <f t="shared" si="0"/>
        <v>100</v>
      </c>
      <c r="D39" s="38">
        <v>100</v>
      </c>
      <c r="E39" s="37"/>
      <c r="F39" s="42"/>
      <c r="G39" s="91"/>
      <c r="H39" s="54"/>
      <c r="I39" s="37"/>
      <c r="J39" s="37"/>
      <c r="K39" s="37"/>
      <c r="L39" s="37"/>
    </row>
    <row r="40" spans="1:12" ht="43.5" customHeight="1">
      <c r="A40" s="9" t="s">
        <v>54</v>
      </c>
      <c r="B40" s="29" t="s">
        <v>55</v>
      </c>
      <c r="C40" s="25">
        <f t="shared" si="0"/>
        <v>322.01</v>
      </c>
      <c r="D40" s="38">
        <v>322.01</v>
      </c>
      <c r="E40" s="38"/>
      <c r="F40" s="42"/>
      <c r="G40" s="91"/>
      <c r="H40" s="54"/>
      <c r="I40" s="24"/>
      <c r="J40" s="24"/>
      <c r="K40" s="24"/>
      <c r="L40" s="24"/>
    </row>
    <row r="41" spans="1:12" ht="25.5">
      <c r="A41" s="10" t="s">
        <v>56</v>
      </c>
      <c r="B41" s="29" t="s">
        <v>345</v>
      </c>
      <c r="C41" s="25">
        <f t="shared" si="0"/>
        <v>75.7</v>
      </c>
      <c r="D41" s="38"/>
      <c r="E41" s="38">
        <v>75.7</v>
      </c>
      <c r="F41" s="42"/>
      <c r="G41" s="91"/>
      <c r="H41" s="54"/>
      <c r="I41" s="37"/>
      <c r="J41" s="37"/>
      <c r="K41" s="37"/>
      <c r="L41" s="37"/>
    </row>
    <row r="42" spans="1:12" ht="54.75" customHeight="1">
      <c r="A42" s="10" t="s">
        <v>57</v>
      </c>
      <c r="B42" s="29" t="s">
        <v>58</v>
      </c>
      <c r="C42" s="25">
        <f t="shared" si="0"/>
        <v>100</v>
      </c>
      <c r="D42" s="38"/>
      <c r="E42" s="38">
        <f>300-100-33-12-55</f>
        <v>100</v>
      </c>
      <c r="F42" s="42"/>
      <c r="G42" s="91"/>
      <c r="H42" s="54"/>
      <c r="I42" s="37"/>
      <c r="J42" s="37"/>
      <c r="K42" s="37"/>
      <c r="L42" s="37"/>
    </row>
    <row r="43" spans="1:12" ht="106.5" customHeight="1">
      <c r="A43" s="10" t="s">
        <v>59</v>
      </c>
      <c r="B43" s="29" t="s">
        <v>332</v>
      </c>
      <c r="C43" s="25">
        <f t="shared" si="0"/>
        <v>990</v>
      </c>
      <c r="D43" s="38"/>
      <c r="E43" s="38">
        <v>990</v>
      </c>
      <c r="F43" s="42"/>
      <c r="G43" s="91"/>
      <c r="H43" s="54"/>
      <c r="I43" s="37"/>
      <c r="J43" s="37"/>
      <c r="K43" s="37"/>
      <c r="L43" s="37"/>
    </row>
    <row r="44" spans="1:12" ht="56.25" customHeight="1">
      <c r="A44" s="10" t="s">
        <v>60</v>
      </c>
      <c r="B44" s="29" t="s">
        <v>61</v>
      </c>
      <c r="C44" s="25">
        <f t="shared" si="0"/>
        <v>624</v>
      </c>
      <c r="D44" s="38"/>
      <c r="E44" s="38">
        <f>312-7.2-152-152.8</f>
        <v>0</v>
      </c>
      <c r="F44" s="91">
        <v>312</v>
      </c>
      <c r="G44" s="91">
        <v>312</v>
      </c>
      <c r="H44" s="54"/>
      <c r="I44" s="37"/>
      <c r="J44" s="37"/>
      <c r="K44" s="37"/>
      <c r="L44" s="37"/>
    </row>
    <row r="45" spans="1:12" ht="41.25" customHeight="1">
      <c r="A45" s="10" t="s">
        <v>62</v>
      </c>
      <c r="B45" s="29" t="s">
        <v>63</v>
      </c>
      <c r="C45" s="25">
        <f t="shared" si="0"/>
        <v>150</v>
      </c>
      <c r="D45" s="38"/>
      <c r="E45" s="38">
        <v>150</v>
      </c>
      <c r="F45" s="42"/>
      <c r="G45" s="91"/>
      <c r="H45" s="54"/>
      <c r="I45" s="37"/>
      <c r="J45" s="37"/>
      <c r="K45" s="37"/>
      <c r="L45" s="37"/>
    </row>
    <row r="46" spans="1:12" ht="29.25" customHeight="1">
      <c r="A46" s="10" t="s">
        <v>64</v>
      </c>
      <c r="B46" s="29" t="s">
        <v>65</v>
      </c>
      <c r="C46" s="25">
        <f t="shared" si="0"/>
        <v>630</v>
      </c>
      <c r="D46" s="38"/>
      <c r="E46" s="38">
        <v>630</v>
      </c>
      <c r="F46" s="42"/>
      <c r="G46" s="91"/>
      <c r="H46" s="54"/>
      <c r="I46" s="37"/>
      <c r="J46" s="37"/>
      <c r="K46" s="37"/>
      <c r="L46" s="37"/>
    </row>
    <row r="47" spans="1:12" ht="52.5" customHeight="1">
      <c r="A47" s="10" t="s">
        <v>66</v>
      </c>
      <c r="B47" s="29" t="s">
        <v>67</v>
      </c>
      <c r="C47" s="25">
        <f t="shared" si="0"/>
        <v>226.5</v>
      </c>
      <c r="D47" s="38"/>
      <c r="E47" s="38">
        <f>10.3+3.1+163.7+49.4</f>
        <v>226.5</v>
      </c>
      <c r="F47" s="42"/>
      <c r="G47" s="91"/>
      <c r="H47" s="54"/>
      <c r="I47" s="37"/>
      <c r="J47" s="37"/>
      <c r="K47" s="37"/>
      <c r="L47" s="37"/>
    </row>
    <row r="48" spans="1:12" ht="41.25" customHeight="1">
      <c r="A48" s="10" t="s">
        <v>68</v>
      </c>
      <c r="B48" s="29" t="s">
        <v>69</v>
      </c>
      <c r="C48" s="25">
        <f t="shared" si="0"/>
        <v>13.1</v>
      </c>
      <c r="D48" s="38"/>
      <c r="E48" s="38">
        <f>10.1+3</f>
        <v>13.1</v>
      </c>
      <c r="F48" s="42"/>
      <c r="G48" s="91"/>
      <c r="H48" s="54"/>
      <c r="I48" s="37"/>
      <c r="J48" s="37"/>
      <c r="K48" s="37"/>
      <c r="L48" s="37"/>
    </row>
    <row r="49" spans="1:12" ht="33.75" customHeight="1">
      <c r="A49" s="10" t="s">
        <v>70</v>
      </c>
      <c r="B49" s="29" t="s">
        <v>71</v>
      </c>
      <c r="C49" s="25">
        <f t="shared" si="0"/>
        <v>200</v>
      </c>
      <c r="D49" s="38"/>
      <c r="E49" s="38">
        <v>200</v>
      </c>
      <c r="F49" s="42"/>
      <c r="G49" s="91"/>
      <c r="H49" s="54"/>
      <c r="I49" s="37"/>
      <c r="J49" s="37"/>
      <c r="K49" s="37"/>
      <c r="L49" s="37"/>
    </row>
    <row r="50" spans="1:12" ht="12.75">
      <c r="A50" s="10" t="s">
        <v>72</v>
      </c>
      <c r="B50" s="29" t="s">
        <v>73</v>
      </c>
      <c r="C50" s="25">
        <f t="shared" si="0"/>
        <v>2300</v>
      </c>
      <c r="D50" s="38"/>
      <c r="E50" s="38">
        <f>500+200</f>
        <v>700</v>
      </c>
      <c r="F50" s="91">
        <v>800</v>
      </c>
      <c r="G50" s="91">
        <v>800</v>
      </c>
      <c r="H50" s="54"/>
      <c r="I50" s="37"/>
      <c r="J50" s="37"/>
      <c r="K50" s="37"/>
      <c r="L50" s="37"/>
    </row>
    <row r="51" spans="1:12" ht="12.75">
      <c r="A51" s="10" t="s">
        <v>74</v>
      </c>
      <c r="B51" s="29" t="s">
        <v>75</v>
      </c>
      <c r="C51" s="25">
        <f t="shared" si="0"/>
        <v>400</v>
      </c>
      <c r="D51" s="38"/>
      <c r="E51" s="38">
        <f>600-200</f>
        <v>400</v>
      </c>
      <c r="F51" s="42"/>
      <c r="G51" s="91"/>
      <c r="H51" s="54"/>
      <c r="I51" s="37"/>
      <c r="J51" s="37"/>
      <c r="K51" s="37"/>
      <c r="L51" s="37"/>
    </row>
    <row r="52" spans="1:12" ht="21.75" customHeight="1">
      <c r="A52" s="10" t="s">
        <v>76</v>
      </c>
      <c r="B52" s="29" t="s">
        <v>77</v>
      </c>
      <c r="C52" s="25">
        <f t="shared" si="0"/>
        <v>470</v>
      </c>
      <c r="D52" s="38"/>
      <c r="E52" s="38">
        <v>470</v>
      </c>
      <c r="F52" s="42"/>
      <c r="G52" s="91"/>
      <c r="H52" s="54"/>
      <c r="I52" s="37"/>
      <c r="J52" s="37"/>
      <c r="K52" s="37"/>
      <c r="L52" s="37"/>
    </row>
    <row r="53" spans="1:12" ht="38.25" customHeight="1">
      <c r="A53" s="10" t="s">
        <v>268</v>
      </c>
      <c r="B53" s="29" t="s">
        <v>324</v>
      </c>
      <c r="C53" s="25">
        <f t="shared" si="0"/>
        <v>181</v>
      </c>
      <c r="D53" s="38"/>
      <c r="E53" s="38">
        <v>181</v>
      </c>
      <c r="F53" s="42"/>
      <c r="G53" s="91"/>
      <c r="H53" s="54"/>
      <c r="I53" s="37"/>
      <c r="J53" s="37"/>
      <c r="K53" s="37"/>
      <c r="L53" s="37"/>
    </row>
    <row r="54" spans="1:12" ht="22.5" customHeight="1">
      <c r="A54" s="10" t="s">
        <v>269</v>
      </c>
      <c r="B54" s="29" t="s">
        <v>270</v>
      </c>
      <c r="C54" s="25">
        <f t="shared" si="0"/>
        <v>7.6</v>
      </c>
      <c r="D54" s="38"/>
      <c r="E54" s="38">
        <v>7.6</v>
      </c>
      <c r="F54" s="42"/>
      <c r="G54" s="91"/>
      <c r="H54" s="54"/>
      <c r="I54" s="37"/>
      <c r="J54" s="37"/>
      <c r="K54" s="37"/>
      <c r="L54" s="37"/>
    </row>
    <row r="55" spans="1:12" ht="22.5" customHeight="1">
      <c r="A55" s="10" t="s">
        <v>276</v>
      </c>
      <c r="B55" s="29" t="s">
        <v>295</v>
      </c>
      <c r="C55" s="25">
        <f t="shared" si="0"/>
        <v>600</v>
      </c>
      <c r="D55" s="38"/>
      <c r="E55" s="37"/>
      <c r="F55" s="91">
        <v>300</v>
      </c>
      <c r="G55" s="91">
        <v>300</v>
      </c>
      <c r="H55" s="54"/>
      <c r="I55" s="37"/>
      <c r="J55" s="37"/>
      <c r="K55" s="37"/>
      <c r="L55" s="37"/>
    </row>
    <row r="56" spans="1:12" ht="42.75" customHeight="1">
      <c r="A56" s="71" t="s">
        <v>286</v>
      </c>
      <c r="B56" s="29" t="s">
        <v>275</v>
      </c>
      <c r="C56" s="25">
        <f t="shared" si="0"/>
        <v>276.5</v>
      </c>
      <c r="D56" s="38"/>
      <c r="E56" s="38">
        <v>276.5</v>
      </c>
      <c r="F56" s="42"/>
      <c r="G56" s="91"/>
      <c r="H56" s="54"/>
      <c r="I56" s="37"/>
      <c r="J56" s="37"/>
      <c r="K56" s="37"/>
      <c r="L56" s="37"/>
    </row>
    <row r="57" spans="1:12" ht="17.25" customHeight="1">
      <c r="A57" s="71" t="s">
        <v>291</v>
      </c>
      <c r="B57" s="29" t="s">
        <v>296</v>
      </c>
      <c r="C57" s="25">
        <f t="shared" si="0"/>
        <v>2000</v>
      </c>
      <c r="D57" s="38"/>
      <c r="E57" s="61"/>
      <c r="F57" s="91">
        <v>1000</v>
      </c>
      <c r="G57" s="91">
        <v>1000</v>
      </c>
      <c r="H57" s="54"/>
      <c r="I57" s="37"/>
      <c r="J57" s="37"/>
      <c r="K57" s="37"/>
      <c r="L57" s="37"/>
    </row>
    <row r="58" spans="1:12" ht="17.25" customHeight="1">
      <c r="A58" s="71" t="s">
        <v>306</v>
      </c>
      <c r="B58" s="29" t="s">
        <v>298</v>
      </c>
      <c r="C58" s="25">
        <f t="shared" si="0"/>
        <v>3950</v>
      </c>
      <c r="D58" s="38"/>
      <c r="E58" s="61"/>
      <c r="F58" s="91">
        <v>1975</v>
      </c>
      <c r="G58" s="91">
        <v>1975</v>
      </c>
      <c r="H58" s="54"/>
      <c r="I58" s="37"/>
      <c r="J58" s="37"/>
      <c r="K58" s="37"/>
      <c r="L58" s="37"/>
    </row>
    <row r="59" spans="1:12" ht="18.75" customHeight="1">
      <c r="A59" s="10" t="s">
        <v>307</v>
      </c>
      <c r="B59" s="29" t="s">
        <v>299</v>
      </c>
      <c r="C59" s="25">
        <f t="shared" si="0"/>
        <v>160</v>
      </c>
      <c r="D59" s="38"/>
      <c r="E59" s="61"/>
      <c r="F59" s="91">
        <v>80</v>
      </c>
      <c r="G59" s="91">
        <v>80</v>
      </c>
      <c r="H59" s="54"/>
      <c r="I59" s="37"/>
      <c r="J59" s="37"/>
      <c r="K59" s="37"/>
      <c r="L59" s="37"/>
    </row>
    <row r="60" spans="1:12" ht="20.25" customHeight="1">
      <c r="A60" s="10" t="s">
        <v>308</v>
      </c>
      <c r="B60" s="29" t="s">
        <v>300</v>
      </c>
      <c r="C60" s="25">
        <f t="shared" si="0"/>
        <v>200</v>
      </c>
      <c r="D60" s="38"/>
      <c r="E60" s="61"/>
      <c r="F60" s="91">
        <v>100</v>
      </c>
      <c r="G60" s="91">
        <v>100</v>
      </c>
      <c r="H60" s="54"/>
      <c r="I60" s="37"/>
      <c r="J60" s="37"/>
      <c r="K60" s="42"/>
      <c r="L60" s="42"/>
    </row>
    <row r="61" spans="1:12" ht="20.25" customHeight="1">
      <c r="A61" s="10" t="s">
        <v>309</v>
      </c>
      <c r="B61" s="29" t="s">
        <v>301</v>
      </c>
      <c r="C61" s="25">
        <f t="shared" si="0"/>
        <v>20</v>
      </c>
      <c r="D61" s="38"/>
      <c r="E61" s="61"/>
      <c r="F61" s="91">
        <v>10</v>
      </c>
      <c r="G61" s="91">
        <v>10</v>
      </c>
      <c r="H61" s="54"/>
      <c r="I61" s="37"/>
      <c r="J61" s="37"/>
      <c r="K61" s="42"/>
      <c r="L61" s="42"/>
    </row>
    <row r="62" spans="1:13" ht="28.5" customHeight="1">
      <c r="A62" s="10" t="s">
        <v>310</v>
      </c>
      <c r="B62" s="29" t="s">
        <v>303</v>
      </c>
      <c r="C62" s="25">
        <f t="shared" si="0"/>
        <v>700</v>
      </c>
      <c r="D62" s="38"/>
      <c r="E62" s="61"/>
      <c r="F62" s="91">
        <v>300</v>
      </c>
      <c r="G62" s="91">
        <v>400</v>
      </c>
      <c r="H62" s="54"/>
      <c r="I62" s="37"/>
      <c r="J62" s="37"/>
      <c r="K62" s="42"/>
      <c r="L62" s="42"/>
      <c r="M62">
        <v>17</v>
      </c>
    </row>
    <row r="63" spans="1:12" ht="43.5" customHeight="1">
      <c r="A63" s="71" t="s">
        <v>311</v>
      </c>
      <c r="B63" s="29" t="s">
        <v>287</v>
      </c>
      <c r="C63" s="25"/>
      <c r="D63" s="38"/>
      <c r="E63" s="61"/>
      <c r="F63" s="42"/>
      <c r="G63" s="91"/>
      <c r="H63" s="54">
        <f>I63+J63+K63+L63</f>
        <v>764663</v>
      </c>
      <c r="I63" s="37"/>
      <c r="J63" s="37"/>
      <c r="K63" s="92">
        <f>K64+K67+K68+K70+K72+K65+K66+K69+K71+15</f>
        <v>387734</v>
      </c>
      <c r="L63" s="45">
        <f>L64+L67+L68+L70+L72+L65+L66+L69+L71</f>
        <v>376928.99999999994</v>
      </c>
    </row>
    <row r="64" spans="1:12" ht="24" customHeight="1">
      <c r="A64" s="95" t="s">
        <v>312</v>
      </c>
      <c r="B64" s="29" t="s">
        <v>350</v>
      </c>
      <c r="C64" s="25"/>
      <c r="D64" s="38"/>
      <c r="E64" s="61"/>
      <c r="F64" s="42"/>
      <c r="G64" s="91"/>
      <c r="H64" s="54"/>
      <c r="I64" s="37"/>
      <c r="J64" s="37"/>
      <c r="K64" s="91">
        <v>246929.1</v>
      </c>
      <c r="L64" s="42">
        <v>244352.9</v>
      </c>
    </row>
    <row r="65" spans="1:12" ht="24" customHeight="1">
      <c r="A65" s="95"/>
      <c r="B65" s="29" t="s">
        <v>355</v>
      </c>
      <c r="C65" s="25"/>
      <c r="D65" s="38"/>
      <c r="E65" s="61"/>
      <c r="F65" s="42"/>
      <c r="G65" s="91"/>
      <c r="H65" s="54"/>
      <c r="I65" s="37"/>
      <c r="J65" s="37"/>
      <c r="K65" s="91">
        <v>41530.3</v>
      </c>
      <c r="L65" s="42">
        <v>26152.1</v>
      </c>
    </row>
    <row r="66" spans="1:12" ht="38.25">
      <c r="A66" s="95" t="s">
        <v>313</v>
      </c>
      <c r="B66" s="29" t="s">
        <v>352</v>
      </c>
      <c r="C66" s="25"/>
      <c r="D66" s="38"/>
      <c r="E66" s="61"/>
      <c r="F66" s="42"/>
      <c r="G66" s="91"/>
      <c r="H66" s="54"/>
      <c r="I66" s="37"/>
      <c r="J66" s="37"/>
      <c r="K66" s="91">
        <v>81434.1</v>
      </c>
      <c r="L66" s="42">
        <v>80530.2</v>
      </c>
    </row>
    <row r="67" spans="1:12" ht="42" customHeight="1">
      <c r="A67" s="95"/>
      <c r="B67" s="29" t="s">
        <v>356</v>
      </c>
      <c r="C67" s="25"/>
      <c r="D67" s="38"/>
      <c r="E67" s="61"/>
      <c r="F67" s="42"/>
      <c r="G67" s="91"/>
      <c r="H67" s="54"/>
      <c r="I67" s="37"/>
      <c r="J67" s="37"/>
      <c r="K67" s="91">
        <v>1056.5</v>
      </c>
      <c r="L67" s="42">
        <v>8618.8</v>
      </c>
    </row>
    <row r="68" spans="1:12" ht="39.75" customHeight="1">
      <c r="A68" s="95" t="s">
        <v>314</v>
      </c>
      <c r="B68" s="29" t="s">
        <v>353</v>
      </c>
      <c r="C68" s="25"/>
      <c r="D68" s="38"/>
      <c r="E68" s="61"/>
      <c r="F68" s="42"/>
      <c r="G68" s="91"/>
      <c r="H68" s="54"/>
      <c r="I68" s="37"/>
      <c r="J68" s="37"/>
      <c r="K68" s="91">
        <v>14467.5</v>
      </c>
      <c r="L68" s="42">
        <v>14869</v>
      </c>
    </row>
    <row r="69" spans="1:12" ht="42.75" customHeight="1">
      <c r="A69" s="95"/>
      <c r="B69" s="29" t="s">
        <v>357</v>
      </c>
      <c r="C69" s="25"/>
      <c r="D69" s="38"/>
      <c r="E69" s="61"/>
      <c r="F69" s="42"/>
      <c r="G69" s="91"/>
      <c r="H69" s="54"/>
      <c r="I69" s="37"/>
      <c r="J69" s="37"/>
      <c r="K69" s="91">
        <v>1480.5</v>
      </c>
      <c r="L69" s="42">
        <v>1079</v>
      </c>
    </row>
    <row r="70" spans="1:12" ht="51">
      <c r="A70" s="95" t="s">
        <v>315</v>
      </c>
      <c r="B70" s="29" t="s">
        <v>354</v>
      </c>
      <c r="C70" s="25"/>
      <c r="D70" s="38"/>
      <c r="E70" s="61"/>
      <c r="F70" s="42"/>
      <c r="G70" s="91"/>
      <c r="H70" s="54"/>
      <c r="I70" s="37"/>
      <c r="J70" s="37"/>
      <c r="K70" s="91">
        <v>0</v>
      </c>
      <c r="L70" s="42">
        <v>458</v>
      </c>
    </row>
    <row r="71" spans="1:12" ht="51">
      <c r="A71" s="95"/>
      <c r="B71" s="29" t="s">
        <v>358</v>
      </c>
      <c r="C71" s="25"/>
      <c r="D71" s="38"/>
      <c r="E71" s="61"/>
      <c r="F71" s="42"/>
      <c r="G71" s="91"/>
      <c r="H71" s="54"/>
      <c r="I71" s="37"/>
      <c r="J71" s="37"/>
      <c r="K71" s="91">
        <v>0</v>
      </c>
      <c r="L71" s="42">
        <v>48</v>
      </c>
    </row>
    <row r="72" spans="1:12" ht="20.25" customHeight="1">
      <c r="A72" s="71" t="s">
        <v>316</v>
      </c>
      <c r="B72" s="29" t="s">
        <v>290</v>
      </c>
      <c r="C72" s="25"/>
      <c r="D72" s="38"/>
      <c r="E72" s="61"/>
      <c r="F72" s="42"/>
      <c r="G72" s="91"/>
      <c r="H72" s="54"/>
      <c r="I72" s="37"/>
      <c r="J72" s="37"/>
      <c r="K72" s="91">
        <v>821</v>
      </c>
      <c r="L72" s="42">
        <v>821</v>
      </c>
    </row>
    <row r="73" spans="1:12" ht="41.25" customHeight="1">
      <c r="A73" s="95" t="s">
        <v>317</v>
      </c>
      <c r="B73" s="29" t="s">
        <v>359</v>
      </c>
      <c r="C73" s="25"/>
      <c r="D73" s="38"/>
      <c r="E73" s="61"/>
      <c r="F73" s="42"/>
      <c r="G73" s="91"/>
      <c r="H73" s="54">
        <f>I73+J73+K73+L73</f>
        <v>8010</v>
      </c>
      <c r="I73" s="37"/>
      <c r="J73" s="37"/>
      <c r="K73" s="92">
        <v>4005</v>
      </c>
      <c r="L73" s="45">
        <v>4005</v>
      </c>
    </row>
    <row r="74" spans="1:12" ht="39.75" customHeight="1">
      <c r="A74" s="95"/>
      <c r="B74" s="29" t="s">
        <v>360</v>
      </c>
      <c r="C74" s="25"/>
      <c r="D74" s="38"/>
      <c r="E74" s="61"/>
      <c r="F74" s="42"/>
      <c r="G74" s="91"/>
      <c r="H74" s="54">
        <f>I74+J74+K74+L74</f>
        <v>804</v>
      </c>
      <c r="I74" s="37"/>
      <c r="J74" s="37"/>
      <c r="K74" s="92">
        <v>402</v>
      </c>
      <c r="L74" s="45">
        <v>402</v>
      </c>
    </row>
    <row r="75" spans="1:12" ht="72" customHeight="1">
      <c r="A75" s="96" t="s">
        <v>333</v>
      </c>
      <c r="B75" s="29" t="s">
        <v>361</v>
      </c>
      <c r="C75" s="25"/>
      <c r="D75" s="38"/>
      <c r="E75" s="43"/>
      <c r="F75" s="45"/>
      <c r="G75" s="92"/>
      <c r="H75" s="54">
        <f>I75+J75+K75+L75</f>
        <v>34488</v>
      </c>
      <c r="I75" s="24"/>
      <c r="J75" s="24"/>
      <c r="K75" s="89">
        <v>17244</v>
      </c>
      <c r="L75" s="89">
        <v>17244</v>
      </c>
    </row>
    <row r="76" spans="1:12" ht="39.75" customHeight="1">
      <c r="A76" s="96"/>
      <c r="B76" s="29" t="s">
        <v>362</v>
      </c>
      <c r="C76" s="25"/>
      <c r="D76" s="38"/>
      <c r="E76" s="43"/>
      <c r="F76" s="45"/>
      <c r="G76" s="92"/>
      <c r="H76" s="54">
        <f>I76+J76+K76+L76</f>
        <v>3508</v>
      </c>
      <c r="I76" s="24"/>
      <c r="J76" s="24"/>
      <c r="K76" s="89">
        <v>1754</v>
      </c>
      <c r="L76" s="89">
        <v>1754</v>
      </c>
    </row>
    <row r="77" spans="1:12" ht="20.25" customHeight="1">
      <c r="A77" s="10" t="s">
        <v>337</v>
      </c>
      <c r="B77" s="29" t="s">
        <v>338</v>
      </c>
      <c r="C77" s="25">
        <f t="shared" si="0"/>
        <v>100</v>
      </c>
      <c r="D77" s="38"/>
      <c r="E77" s="38">
        <v>100</v>
      </c>
      <c r="F77" s="45"/>
      <c r="G77" s="92"/>
      <c r="H77" s="54"/>
      <c r="I77" s="24"/>
      <c r="J77" s="24"/>
      <c r="K77" s="25"/>
      <c r="L77" s="25"/>
    </row>
    <row r="78" spans="1:12" ht="81" customHeight="1">
      <c r="A78" s="10" t="s">
        <v>346</v>
      </c>
      <c r="B78" s="29" t="s">
        <v>377</v>
      </c>
      <c r="C78" s="25">
        <f t="shared" si="0"/>
        <v>660</v>
      </c>
      <c r="D78" s="38"/>
      <c r="E78" s="38"/>
      <c r="F78" s="92">
        <v>660</v>
      </c>
      <c r="G78" s="92"/>
      <c r="H78" s="54"/>
      <c r="I78" s="24"/>
      <c r="J78" s="24"/>
      <c r="K78" s="25"/>
      <c r="L78" s="25"/>
    </row>
    <row r="79" spans="1:12" ht="67.5" customHeight="1">
      <c r="A79" s="10" t="s">
        <v>363</v>
      </c>
      <c r="B79" s="29" t="s">
        <v>378</v>
      </c>
      <c r="C79" s="25">
        <f t="shared" si="0"/>
        <v>100</v>
      </c>
      <c r="D79" s="38"/>
      <c r="E79" s="38"/>
      <c r="F79" s="92">
        <v>100</v>
      </c>
      <c r="G79" s="92"/>
      <c r="H79" s="54"/>
      <c r="I79" s="24"/>
      <c r="J79" s="24"/>
      <c r="K79" s="25"/>
      <c r="L79" s="25"/>
    </row>
    <row r="80" spans="1:12" ht="79.5" customHeight="1">
      <c r="A80" s="10" t="s">
        <v>375</v>
      </c>
      <c r="B80" s="29" t="s">
        <v>379</v>
      </c>
      <c r="C80" s="25">
        <f t="shared" si="0"/>
        <v>200</v>
      </c>
      <c r="D80" s="38"/>
      <c r="E80" s="38"/>
      <c r="F80" s="92">
        <v>200</v>
      </c>
      <c r="G80" s="92"/>
      <c r="H80" s="54">
        <f>I80+J80+K80+L80</f>
        <v>0</v>
      </c>
      <c r="I80" s="24"/>
      <c r="J80" s="24"/>
      <c r="K80" s="50"/>
      <c r="L80" s="25"/>
    </row>
    <row r="81" spans="1:12" ht="69" customHeight="1">
      <c r="A81" s="10" t="s">
        <v>376</v>
      </c>
      <c r="B81" s="29" t="s">
        <v>382</v>
      </c>
      <c r="C81" s="25"/>
      <c r="D81" s="38"/>
      <c r="E81" s="38"/>
      <c r="F81" s="45"/>
      <c r="G81" s="92"/>
      <c r="H81" s="54">
        <f>I81+J81+K81+L81</f>
        <v>3625</v>
      </c>
      <c r="I81" s="24"/>
      <c r="J81" s="24"/>
      <c r="K81" s="50">
        <v>3625</v>
      </c>
      <c r="L81" s="25"/>
    </row>
    <row r="82" spans="1:13" ht="63.75">
      <c r="A82" s="10" t="s">
        <v>380</v>
      </c>
      <c r="B82" s="29" t="s">
        <v>381</v>
      </c>
      <c r="C82" s="25">
        <f>D82+E82+F82+G82</f>
        <v>181.3</v>
      </c>
      <c r="D82" s="38"/>
      <c r="E82" s="38"/>
      <c r="F82" s="92">
        <v>181.3</v>
      </c>
      <c r="G82" s="92"/>
      <c r="H82" s="54"/>
      <c r="I82" s="24"/>
      <c r="J82" s="24"/>
      <c r="K82" s="50"/>
      <c r="L82" s="25"/>
      <c r="M82" s="87" t="s">
        <v>400</v>
      </c>
    </row>
    <row r="83" spans="1:12" ht="45" customHeight="1">
      <c r="A83" s="10" t="s">
        <v>383</v>
      </c>
      <c r="B83" s="29" t="s">
        <v>384</v>
      </c>
      <c r="C83" s="25"/>
      <c r="D83" s="38"/>
      <c r="E83" s="38"/>
      <c r="F83" s="45"/>
      <c r="G83" s="92"/>
      <c r="H83" s="54">
        <f>I83+J83+K83+L83</f>
        <v>193</v>
      </c>
      <c r="I83" s="24"/>
      <c r="J83" s="24"/>
      <c r="K83" s="89">
        <v>193</v>
      </c>
      <c r="L83" s="25"/>
    </row>
    <row r="84" spans="1:12" ht="27" customHeight="1">
      <c r="A84" s="10" t="s">
        <v>392</v>
      </c>
      <c r="B84" s="29" t="s">
        <v>393</v>
      </c>
      <c r="C84" s="25">
        <f>D84+E84+F84+G84</f>
        <v>400</v>
      </c>
      <c r="D84" s="38"/>
      <c r="E84" s="38"/>
      <c r="F84" s="45"/>
      <c r="G84" s="45">
        <v>400</v>
      </c>
      <c r="H84" s="54"/>
      <c r="I84" s="24"/>
      <c r="J84" s="24"/>
      <c r="K84" s="25"/>
      <c r="L84" s="25"/>
    </row>
    <row r="85" spans="1:12" ht="27" customHeight="1">
      <c r="A85" s="10" t="s">
        <v>397</v>
      </c>
      <c r="B85" s="29" t="s">
        <v>398</v>
      </c>
      <c r="C85" s="25"/>
      <c r="D85" s="38"/>
      <c r="E85" s="38"/>
      <c r="F85" s="92">
        <v>100</v>
      </c>
      <c r="G85" s="45"/>
      <c r="H85" s="54"/>
      <c r="I85" s="24"/>
      <c r="J85" s="24"/>
      <c r="K85" s="25"/>
      <c r="L85" s="25"/>
    </row>
    <row r="86" spans="1:12" ht="55.5" customHeight="1">
      <c r="A86" s="10" t="s">
        <v>401</v>
      </c>
      <c r="B86" s="29" t="s">
        <v>402</v>
      </c>
      <c r="C86" s="25"/>
      <c r="D86" s="38"/>
      <c r="E86" s="38"/>
      <c r="F86" s="92">
        <v>1197.8</v>
      </c>
      <c r="G86" s="45"/>
      <c r="H86" s="54"/>
      <c r="I86" s="24"/>
      <c r="J86" s="24"/>
      <c r="K86" s="25"/>
      <c r="L86" s="25"/>
    </row>
    <row r="87" spans="1:12" ht="55.5" customHeight="1">
      <c r="A87" s="10" t="s">
        <v>403</v>
      </c>
      <c r="B87" s="29" t="s">
        <v>404</v>
      </c>
      <c r="C87" s="25"/>
      <c r="D87" s="38"/>
      <c r="E87" s="38"/>
      <c r="F87" s="92">
        <v>165.2</v>
      </c>
      <c r="G87" s="45"/>
      <c r="H87" s="54"/>
      <c r="I87" s="24"/>
      <c r="J87" s="24"/>
      <c r="K87" s="25"/>
      <c r="L87" s="25"/>
    </row>
    <row r="88" spans="1:12" ht="52.5" customHeight="1">
      <c r="A88" s="10" t="s">
        <v>407</v>
      </c>
      <c r="B88" s="29" t="s">
        <v>409</v>
      </c>
      <c r="C88" s="25">
        <f>D88+E88+F88+G88</f>
        <v>62.2</v>
      </c>
      <c r="D88" s="38"/>
      <c r="E88" s="38"/>
      <c r="F88" s="45">
        <f>28.1+8.5+19.6+6</f>
        <v>62.2</v>
      </c>
      <c r="G88" s="91"/>
      <c r="H88" s="54"/>
      <c r="I88" s="37"/>
      <c r="J88" s="37"/>
      <c r="K88" s="37"/>
      <c r="L88" s="37"/>
    </row>
    <row r="89" spans="1:12" ht="52.5" customHeight="1">
      <c r="A89" s="10" t="s">
        <v>408</v>
      </c>
      <c r="B89" s="29" t="s">
        <v>410</v>
      </c>
      <c r="C89" s="25">
        <f>D89+E89+F89+G89</f>
        <v>28.6</v>
      </c>
      <c r="D89" s="38"/>
      <c r="E89" s="38"/>
      <c r="F89" s="45">
        <f>22+6.6</f>
        <v>28.6</v>
      </c>
      <c r="G89" s="91"/>
      <c r="H89" s="54"/>
      <c r="I89" s="37"/>
      <c r="J89" s="37"/>
      <c r="K89" s="37"/>
      <c r="L89" s="37"/>
    </row>
    <row r="90" spans="1:12" ht="27.75" customHeight="1">
      <c r="A90" s="10"/>
      <c r="B90" s="29" t="s">
        <v>385</v>
      </c>
      <c r="C90" s="38"/>
      <c r="D90" s="38"/>
      <c r="E90" s="38"/>
      <c r="F90" s="92">
        <f>5494.2-200+6.3</f>
        <v>5300.5</v>
      </c>
      <c r="G90" s="92">
        <v>5468.6</v>
      </c>
      <c r="H90" s="41"/>
      <c r="I90" s="24"/>
      <c r="J90" s="24"/>
      <c r="K90" s="25"/>
      <c r="L90" s="25"/>
    </row>
    <row r="91" spans="1:12" ht="24.75" customHeight="1">
      <c r="A91" s="10"/>
      <c r="B91" s="29" t="s">
        <v>364</v>
      </c>
      <c r="C91" s="38"/>
      <c r="D91" s="38"/>
      <c r="E91" s="43"/>
      <c r="F91" s="92">
        <f>60432.1+53.3</f>
        <v>60485.4</v>
      </c>
      <c r="G91" s="92">
        <v>48160.9</v>
      </c>
      <c r="H91" s="41"/>
      <c r="I91" s="24"/>
      <c r="J91" s="24"/>
      <c r="K91" s="25"/>
      <c r="L91" s="25"/>
    </row>
    <row r="92" spans="1:12" ht="25.5">
      <c r="A92" s="10"/>
      <c r="B92" s="29" t="s">
        <v>365</v>
      </c>
      <c r="C92" s="38"/>
      <c r="D92" s="38"/>
      <c r="E92" s="43"/>
      <c r="F92" s="92">
        <f>7244.6+9.1</f>
        <v>7253.700000000001</v>
      </c>
      <c r="G92" s="92">
        <f>7208</f>
        <v>7208</v>
      </c>
      <c r="H92" s="41"/>
      <c r="I92" s="24"/>
      <c r="J92" s="24"/>
      <c r="K92" s="25"/>
      <c r="L92" s="25"/>
    </row>
    <row r="93" spans="1:12" ht="12.75">
      <c r="A93" s="72"/>
      <c r="B93" s="73" t="s">
        <v>78</v>
      </c>
      <c r="C93" s="74">
        <f>SUM(C17:C92)</f>
        <v>73123.73</v>
      </c>
      <c r="D93" s="74">
        <f aca="true" t="shared" si="1" ref="D93:J93">SUM(D17:D92)</f>
        <v>38353.13</v>
      </c>
      <c r="E93" s="74">
        <f t="shared" si="1"/>
        <v>5412.5</v>
      </c>
      <c r="F93" s="74">
        <f>SUM(F17:F92)</f>
        <v>81041.7</v>
      </c>
      <c r="G93" s="74">
        <f>SUM(G17:G92)</f>
        <v>83656.5</v>
      </c>
      <c r="H93" s="74">
        <f>SUM(H17:H92)</f>
        <v>930791</v>
      </c>
      <c r="I93" s="74">
        <f t="shared" si="1"/>
        <v>42500</v>
      </c>
      <c r="J93" s="74">
        <f t="shared" si="1"/>
        <v>73000</v>
      </c>
      <c r="K93" s="74">
        <f>K63+K73+K75+K74+K76+K81+K83</f>
        <v>414957</v>
      </c>
      <c r="L93" s="74">
        <f>L63+L73+L75+L74+L76</f>
        <v>400333.99999999994</v>
      </c>
    </row>
    <row r="94" spans="1:12" ht="12.75">
      <c r="A94" s="11"/>
      <c r="B94" s="30"/>
      <c r="C94" s="13"/>
      <c r="D94" s="13"/>
      <c r="E94" s="14"/>
      <c r="F94" s="58"/>
      <c r="G94" s="58"/>
      <c r="H94" s="14"/>
      <c r="I94" s="14"/>
      <c r="J94" s="14"/>
      <c r="K94" s="15"/>
      <c r="L94" s="15"/>
    </row>
    <row r="95" spans="1:12" ht="13.5" thickBot="1">
      <c r="A95" s="11"/>
      <c r="B95" s="30"/>
      <c r="C95" s="13"/>
      <c r="D95" s="13"/>
      <c r="E95" s="14"/>
      <c r="F95" s="58"/>
      <c r="G95" s="58"/>
      <c r="H95" s="14"/>
      <c r="I95" s="14"/>
      <c r="J95" s="14"/>
      <c r="K95" s="15"/>
      <c r="L95" s="15"/>
    </row>
    <row r="96" spans="1:12" ht="13.5" thickBot="1">
      <c r="A96" s="97" t="s">
        <v>79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1:12" ht="29.25" customHeight="1">
      <c r="A97" s="17" t="s">
        <v>80</v>
      </c>
      <c r="B97" s="29" t="s">
        <v>13</v>
      </c>
      <c r="C97" s="38">
        <f>D97+E97+F97+G97</f>
        <v>7040</v>
      </c>
      <c r="D97" s="37"/>
      <c r="E97" s="38"/>
      <c r="F97" s="42"/>
      <c r="G97" s="92">
        <v>7040</v>
      </c>
      <c r="H97" s="39"/>
      <c r="I97" s="37"/>
      <c r="J97" s="37"/>
      <c r="K97" s="37"/>
      <c r="L97" s="37"/>
    </row>
    <row r="98" spans="1:12" ht="25.5">
      <c r="A98" s="18" t="s">
        <v>81</v>
      </c>
      <c r="B98" s="31" t="s">
        <v>85</v>
      </c>
      <c r="C98" s="38">
        <f aca="true" t="shared" si="2" ref="C98:C149">D98+E98+F98+G98</f>
        <v>329.8</v>
      </c>
      <c r="D98" s="38">
        <v>117.8</v>
      </c>
      <c r="E98" s="38">
        <f>200+12</f>
        <v>212</v>
      </c>
      <c r="F98" s="42"/>
      <c r="G98" s="42"/>
      <c r="H98" s="39"/>
      <c r="I98" s="37"/>
      <c r="J98" s="37"/>
      <c r="K98" s="37"/>
      <c r="L98" s="37"/>
    </row>
    <row r="99" spans="1:12" ht="43.5" customHeight="1">
      <c r="A99" s="9" t="s">
        <v>82</v>
      </c>
      <c r="B99" s="29" t="s">
        <v>87</v>
      </c>
      <c r="C99" s="38">
        <f t="shared" si="2"/>
        <v>14263</v>
      </c>
      <c r="D99" s="38">
        <v>6828</v>
      </c>
      <c r="E99" s="38">
        <v>7435</v>
      </c>
      <c r="F99" s="42"/>
      <c r="G99" s="42"/>
      <c r="H99" s="39"/>
      <c r="I99" s="37"/>
      <c r="J99" s="37"/>
      <c r="K99" s="37"/>
      <c r="L99" s="37"/>
    </row>
    <row r="100" spans="1:12" ht="12.75">
      <c r="A100" s="26" t="s">
        <v>318</v>
      </c>
      <c r="B100" s="29" t="s">
        <v>88</v>
      </c>
      <c r="C100" s="38">
        <f t="shared" si="2"/>
        <v>2500</v>
      </c>
      <c r="D100" s="38"/>
      <c r="E100" s="37">
        <v>2500</v>
      </c>
      <c r="F100" s="42"/>
      <c r="G100" s="42"/>
      <c r="H100" s="39"/>
      <c r="I100" s="37"/>
      <c r="J100" s="37"/>
      <c r="K100" s="37"/>
      <c r="L100" s="37"/>
    </row>
    <row r="101" spans="1:12" ht="12.75">
      <c r="A101" s="9" t="s">
        <v>319</v>
      </c>
      <c r="B101" s="29" t="s">
        <v>89</v>
      </c>
      <c r="C101" s="38">
        <f t="shared" si="2"/>
        <v>2435</v>
      </c>
      <c r="D101" s="38"/>
      <c r="E101" s="37">
        <v>2435</v>
      </c>
      <c r="F101" s="42"/>
      <c r="G101" s="42"/>
      <c r="H101" s="39"/>
      <c r="I101" s="37"/>
      <c r="J101" s="37"/>
      <c r="K101" s="37"/>
      <c r="L101" s="37"/>
    </row>
    <row r="102" spans="1:12" ht="12.75">
      <c r="A102" s="9" t="s">
        <v>320</v>
      </c>
      <c r="B102" s="29" t="s">
        <v>90</v>
      </c>
      <c r="C102" s="38">
        <f t="shared" si="2"/>
        <v>2500</v>
      </c>
      <c r="D102" s="38"/>
      <c r="E102" s="37">
        <v>2500</v>
      </c>
      <c r="F102" s="42"/>
      <c r="G102" s="42"/>
      <c r="H102" s="39"/>
      <c r="I102" s="37"/>
      <c r="J102" s="37"/>
      <c r="K102" s="37"/>
      <c r="L102" s="37"/>
    </row>
    <row r="103" spans="1:12" ht="25.5">
      <c r="A103" s="9" t="s">
        <v>83</v>
      </c>
      <c r="B103" s="31" t="s">
        <v>92</v>
      </c>
      <c r="C103" s="38"/>
      <c r="D103" s="37"/>
      <c r="E103" s="37"/>
      <c r="F103" s="42"/>
      <c r="G103" s="42"/>
      <c r="H103" s="39"/>
      <c r="I103" s="37"/>
      <c r="J103" s="37"/>
      <c r="K103" s="37"/>
      <c r="L103" s="37"/>
    </row>
    <row r="104" spans="1:12" ht="40.5" customHeight="1">
      <c r="A104" s="9" t="s">
        <v>84</v>
      </c>
      <c r="B104" s="31" t="s">
        <v>94</v>
      </c>
      <c r="C104" s="38"/>
      <c r="D104" s="37"/>
      <c r="E104" s="37"/>
      <c r="F104" s="42"/>
      <c r="G104" s="42"/>
      <c r="H104" s="39"/>
      <c r="I104" s="37"/>
      <c r="J104" s="37"/>
      <c r="K104" s="37"/>
      <c r="L104" s="37"/>
    </row>
    <row r="105" spans="1:12" ht="69.75" customHeight="1">
      <c r="A105" s="9" t="s">
        <v>86</v>
      </c>
      <c r="B105" s="29" t="s">
        <v>96</v>
      </c>
      <c r="C105" s="38"/>
      <c r="D105" s="37"/>
      <c r="E105" s="37"/>
      <c r="F105" s="42"/>
      <c r="G105" s="42"/>
      <c r="H105" s="39"/>
      <c r="I105" s="37"/>
      <c r="J105" s="37"/>
      <c r="K105" s="37"/>
      <c r="L105" s="37"/>
    </row>
    <row r="106" spans="1:12" ht="42" customHeight="1">
      <c r="A106" s="9" t="s">
        <v>91</v>
      </c>
      <c r="B106" s="29" t="s">
        <v>98</v>
      </c>
      <c r="C106" s="38"/>
      <c r="D106" s="24"/>
      <c r="E106" s="24"/>
      <c r="F106" s="36"/>
      <c r="G106" s="36"/>
      <c r="H106" s="41"/>
      <c r="I106" s="24"/>
      <c r="J106" s="52"/>
      <c r="K106" s="52"/>
      <c r="L106" s="52"/>
    </row>
    <row r="107" spans="1:12" ht="66" customHeight="1">
      <c r="A107" s="9" t="s">
        <v>93</v>
      </c>
      <c r="B107" s="29" t="s">
        <v>100</v>
      </c>
      <c r="C107" s="38">
        <f t="shared" si="2"/>
        <v>389.07</v>
      </c>
      <c r="D107" s="25">
        <v>389.07</v>
      </c>
      <c r="E107" s="24"/>
      <c r="F107" s="36"/>
      <c r="G107" s="36"/>
      <c r="H107" s="54"/>
      <c r="I107" s="24"/>
      <c r="J107" s="24"/>
      <c r="K107" s="24"/>
      <c r="L107" s="24"/>
    </row>
    <row r="108" spans="1:12" ht="81.75" customHeight="1">
      <c r="A108" s="9" t="s">
        <v>95</v>
      </c>
      <c r="B108" s="31" t="s">
        <v>102</v>
      </c>
      <c r="C108" s="38"/>
      <c r="D108" s="37"/>
      <c r="E108" s="37"/>
      <c r="F108" s="42"/>
      <c r="G108" s="42"/>
      <c r="H108" s="41"/>
      <c r="I108" s="24"/>
      <c r="J108" s="52"/>
      <c r="K108" s="52"/>
      <c r="L108" s="52"/>
    </row>
    <row r="109" spans="1:12" ht="30.75" customHeight="1">
      <c r="A109" s="9" t="s">
        <v>97</v>
      </c>
      <c r="B109" s="31" t="s">
        <v>104</v>
      </c>
      <c r="C109" s="38">
        <f t="shared" si="2"/>
        <v>40</v>
      </c>
      <c r="D109" s="38">
        <v>40</v>
      </c>
      <c r="E109" s="37"/>
      <c r="F109" s="42"/>
      <c r="G109" s="42"/>
      <c r="H109" s="41"/>
      <c r="I109" s="24"/>
      <c r="J109" s="24"/>
      <c r="K109" s="24"/>
      <c r="L109" s="24"/>
    </row>
    <row r="110" spans="1:12" ht="12.75">
      <c r="A110" s="9" t="s">
        <v>99</v>
      </c>
      <c r="B110" s="31" t="s">
        <v>267</v>
      </c>
      <c r="C110" s="38">
        <f t="shared" si="2"/>
        <v>100</v>
      </c>
      <c r="D110" s="38">
        <v>100</v>
      </c>
      <c r="E110" s="37"/>
      <c r="F110" s="42"/>
      <c r="G110" s="42"/>
      <c r="H110" s="41"/>
      <c r="I110" s="24"/>
      <c r="J110" s="24"/>
      <c r="K110" s="24"/>
      <c r="L110" s="24"/>
    </row>
    <row r="111" spans="1:12" ht="65.25" customHeight="1">
      <c r="A111" s="9" t="s">
        <v>101</v>
      </c>
      <c r="B111" s="29" t="s">
        <v>107</v>
      </c>
      <c r="C111" s="38">
        <f t="shared" si="2"/>
        <v>1776</v>
      </c>
      <c r="D111" s="38">
        <v>1776</v>
      </c>
      <c r="E111" s="37"/>
      <c r="F111" s="42"/>
      <c r="G111" s="42"/>
      <c r="H111" s="41"/>
      <c r="I111" s="24"/>
      <c r="J111" s="24"/>
      <c r="K111" s="24"/>
      <c r="L111" s="24"/>
    </row>
    <row r="112" spans="1:12" ht="43.5" customHeight="1">
      <c r="A112" s="9" t="s">
        <v>103</v>
      </c>
      <c r="B112" s="29" t="s">
        <v>109</v>
      </c>
      <c r="C112" s="38">
        <f t="shared" si="2"/>
        <v>170</v>
      </c>
      <c r="D112" s="38">
        <v>170</v>
      </c>
      <c r="E112" s="37"/>
      <c r="F112" s="42"/>
      <c r="G112" s="42"/>
      <c r="H112" s="41"/>
      <c r="I112" s="24"/>
      <c r="J112" s="24"/>
      <c r="K112" s="24"/>
      <c r="L112" s="24"/>
    </row>
    <row r="113" spans="1:12" ht="93.75" customHeight="1">
      <c r="A113" s="9" t="s">
        <v>105</v>
      </c>
      <c r="B113" s="29" t="s">
        <v>111</v>
      </c>
      <c r="C113" s="38">
        <f t="shared" si="2"/>
        <v>381.65</v>
      </c>
      <c r="D113" s="38">
        <v>8.1</v>
      </c>
      <c r="E113" s="38">
        <f>65.1+16.1+3.25</f>
        <v>84.44999999999999</v>
      </c>
      <c r="F113" s="92">
        <v>289.1</v>
      </c>
      <c r="G113" s="42"/>
      <c r="H113" s="41"/>
      <c r="I113" s="24"/>
      <c r="J113" s="24"/>
      <c r="K113" s="24"/>
      <c r="L113" s="24"/>
    </row>
    <row r="114" spans="1:12" ht="42.75" customHeight="1">
      <c r="A114" s="9" t="s">
        <v>106</v>
      </c>
      <c r="B114" s="29" t="s">
        <v>113</v>
      </c>
      <c r="C114" s="38">
        <f t="shared" si="2"/>
        <v>15000</v>
      </c>
      <c r="D114" s="38">
        <v>15000</v>
      </c>
      <c r="E114" s="37"/>
      <c r="F114" s="42"/>
      <c r="G114" s="42"/>
      <c r="H114" s="41"/>
      <c r="I114" s="24"/>
      <c r="J114" s="24"/>
      <c r="K114" s="24"/>
      <c r="L114" s="24"/>
    </row>
    <row r="115" spans="1:12" ht="29.25" customHeight="1">
      <c r="A115" s="9" t="s">
        <v>108</v>
      </c>
      <c r="B115" s="29" t="s">
        <v>115</v>
      </c>
      <c r="C115" s="38">
        <f t="shared" si="2"/>
        <v>406</v>
      </c>
      <c r="D115" s="38">
        <v>406</v>
      </c>
      <c r="E115" s="37"/>
      <c r="F115" s="42"/>
      <c r="G115" s="42"/>
      <c r="H115" s="41"/>
      <c r="I115" s="24"/>
      <c r="J115" s="24"/>
      <c r="K115" s="24"/>
      <c r="L115" s="24"/>
    </row>
    <row r="116" spans="1:12" ht="42" customHeight="1">
      <c r="A116" s="9" t="s">
        <v>110</v>
      </c>
      <c r="B116" s="29" t="s">
        <v>117</v>
      </c>
      <c r="C116" s="38">
        <f t="shared" si="2"/>
        <v>8150</v>
      </c>
      <c r="D116" s="38">
        <v>8150</v>
      </c>
      <c r="E116" s="37"/>
      <c r="F116" s="42"/>
      <c r="G116" s="42"/>
      <c r="H116" s="41"/>
      <c r="I116" s="24"/>
      <c r="J116" s="24"/>
      <c r="K116" s="24"/>
      <c r="L116" s="24"/>
    </row>
    <row r="117" spans="1:12" ht="72" customHeight="1">
      <c r="A117" s="9" t="s">
        <v>112</v>
      </c>
      <c r="B117" s="29" t="s">
        <v>119</v>
      </c>
      <c r="C117" s="38">
        <f t="shared" si="2"/>
        <v>100</v>
      </c>
      <c r="D117" s="38">
        <v>100</v>
      </c>
      <c r="E117" s="37"/>
      <c r="F117" s="42"/>
      <c r="G117" s="42"/>
      <c r="H117" s="41"/>
      <c r="I117" s="24"/>
      <c r="J117" s="24"/>
      <c r="K117" s="24"/>
      <c r="L117" s="24"/>
    </row>
    <row r="118" spans="1:12" ht="55.5" customHeight="1">
      <c r="A118" s="9" t="s">
        <v>114</v>
      </c>
      <c r="B118" s="29" t="s">
        <v>121</v>
      </c>
      <c r="C118" s="38">
        <f t="shared" si="2"/>
        <v>55.4</v>
      </c>
      <c r="D118" s="38">
        <v>55.4</v>
      </c>
      <c r="E118" s="37"/>
      <c r="F118" s="42"/>
      <c r="G118" s="42"/>
      <c r="H118" s="41"/>
      <c r="I118" s="24"/>
      <c r="J118" s="24"/>
      <c r="K118" s="24"/>
      <c r="L118" s="24"/>
    </row>
    <row r="119" spans="1:12" ht="27.75" customHeight="1">
      <c r="A119" s="9" t="s">
        <v>116</v>
      </c>
      <c r="B119" s="29" t="s">
        <v>123</v>
      </c>
      <c r="C119" s="38">
        <f t="shared" si="2"/>
        <v>230</v>
      </c>
      <c r="D119" s="38">
        <v>230</v>
      </c>
      <c r="E119" s="37"/>
      <c r="F119" s="42"/>
      <c r="G119" s="42"/>
      <c r="H119" s="41"/>
      <c r="I119" s="24"/>
      <c r="J119" s="24"/>
      <c r="K119" s="24"/>
      <c r="L119" s="24"/>
    </row>
    <row r="120" spans="1:12" ht="51.75" customHeight="1">
      <c r="A120" s="9" t="s">
        <v>118</v>
      </c>
      <c r="B120" s="29" t="s">
        <v>125</v>
      </c>
      <c r="C120" s="38">
        <f t="shared" si="2"/>
        <v>68</v>
      </c>
      <c r="D120" s="38">
        <v>68</v>
      </c>
      <c r="E120" s="37"/>
      <c r="F120" s="42"/>
      <c r="G120" s="42"/>
      <c r="H120" s="41"/>
      <c r="I120" s="24"/>
      <c r="J120" s="24"/>
      <c r="K120" s="24"/>
      <c r="L120" s="24"/>
    </row>
    <row r="121" spans="1:12" ht="66" customHeight="1">
      <c r="A121" s="9" t="s">
        <v>120</v>
      </c>
      <c r="B121" s="29" t="s">
        <v>127</v>
      </c>
      <c r="C121" s="38">
        <f t="shared" si="2"/>
        <v>1200.3</v>
      </c>
      <c r="D121" s="38">
        <v>1200.3</v>
      </c>
      <c r="E121" s="37"/>
      <c r="F121" s="42"/>
      <c r="G121" s="42"/>
      <c r="H121" s="41"/>
      <c r="I121" s="24"/>
      <c r="J121" s="24"/>
      <c r="K121" s="24"/>
      <c r="L121" s="24"/>
    </row>
    <row r="122" spans="1:12" ht="39.75" customHeight="1">
      <c r="A122" s="9" t="s">
        <v>122</v>
      </c>
      <c r="B122" s="29" t="s">
        <v>129</v>
      </c>
      <c r="C122" s="38">
        <f t="shared" si="2"/>
        <v>2702.4</v>
      </c>
      <c r="D122" s="38">
        <v>2702.4</v>
      </c>
      <c r="E122" s="37"/>
      <c r="F122" s="42"/>
      <c r="G122" s="42"/>
      <c r="H122" s="41"/>
      <c r="I122" s="24"/>
      <c r="J122" s="24"/>
      <c r="K122" s="24"/>
      <c r="L122" s="24"/>
    </row>
    <row r="123" spans="1:12" ht="37.5" customHeight="1">
      <c r="A123" s="9" t="s">
        <v>124</v>
      </c>
      <c r="B123" s="31" t="s">
        <v>131</v>
      </c>
      <c r="C123" s="38"/>
      <c r="D123" s="38"/>
      <c r="E123" s="38"/>
      <c r="F123" s="45"/>
      <c r="G123" s="45"/>
      <c r="H123" s="41"/>
      <c r="I123" s="24"/>
      <c r="J123" s="24"/>
      <c r="K123" s="24"/>
      <c r="L123" s="24"/>
    </row>
    <row r="124" spans="1:12" ht="53.25" customHeight="1">
      <c r="A124" s="9" t="s">
        <v>126</v>
      </c>
      <c r="B124" s="29" t="s">
        <v>133</v>
      </c>
      <c r="C124" s="38">
        <f t="shared" si="2"/>
        <v>2394.5</v>
      </c>
      <c r="D124" s="38"/>
      <c r="E124" s="38">
        <f>1839.1+555.4</f>
        <v>2394.5</v>
      </c>
      <c r="F124" s="45"/>
      <c r="G124" s="45"/>
      <c r="H124" s="41"/>
      <c r="I124" s="24"/>
      <c r="J124" s="24"/>
      <c r="K124" s="24"/>
      <c r="L124" s="24"/>
    </row>
    <row r="125" spans="1:12" ht="54.75" customHeight="1">
      <c r="A125" s="10" t="s">
        <v>128</v>
      </c>
      <c r="B125" s="29" t="s">
        <v>135</v>
      </c>
      <c r="C125" s="38">
        <f t="shared" si="2"/>
        <v>968.7</v>
      </c>
      <c r="D125" s="38"/>
      <c r="E125" s="38">
        <f>744+224.7</f>
        <v>968.7</v>
      </c>
      <c r="F125" s="45"/>
      <c r="G125" s="45"/>
      <c r="H125" s="41"/>
      <c r="I125" s="24"/>
      <c r="J125" s="24"/>
      <c r="K125" s="24"/>
      <c r="L125" s="24"/>
    </row>
    <row r="126" spans="1:12" ht="41.25" customHeight="1">
      <c r="A126" s="10" t="s">
        <v>130</v>
      </c>
      <c r="B126" s="29" t="s">
        <v>137</v>
      </c>
      <c r="C126" s="38">
        <f t="shared" si="2"/>
        <v>500</v>
      </c>
      <c r="D126" s="38"/>
      <c r="E126" s="38">
        <v>300</v>
      </c>
      <c r="F126" s="45">
        <v>200</v>
      </c>
      <c r="G126" s="45"/>
      <c r="H126" s="41"/>
      <c r="I126" s="24"/>
      <c r="J126" s="36"/>
      <c r="K126" s="36"/>
      <c r="L126" s="36"/>
    </row>
    <row r="127" spans="1:12" ht="30.75" customHeight="1">
      <c r="A127" s="10" t="s">
        <v>132</v>
      </c>
      <c r="B127" s="29" t="s">
        <v>139</v>
      </c>
      <c r="C127" s="38">
        <f t="shared" si="2"/>
        <v>100</v>
      </c>
      <c r="D127" s="38"/>
      <c r="E127" s="38">
        <v>100</v>
      </c>
      <c r="F127" s="45"/>
      <c r="G127" s="45"/>
      <c r="H127" s="41"/>
      <c r="I127" s="24"/>
      <c r="J127" s="36"/>
      <c r="K127" s="36"/>
      <c r="L127" s="36"/>
    </row>
    <row r="128" spans="1:12" ht="30" customHeight="1">
      <c r="A128" s="10" t="s">
        <v>134</v>
      </c>
      <c r="B128" s="29" t="s">
        <v>274</v>
      </c>
      <c r="C128" s="38">
        <f t="shared" si="2"/>
        <v>100</v>
      </c>
      <c r="D128" s="38"/>
      <c r="E128" s="38">
        <v>100</v>
      </c>
      <c r="F128" s="45"/>
      <c r="G128" s="45"/>
      <c r="H128" s="41"/>
      <c r="I128" s="24"/>
      <c r="J128" s="36"/>
      <c r="K128" s="36"/>
      <c r="L128" s="36"/>
    </row>
    <row r="129" spans="1:12" ht="21" customHeight="1">
      <c r="A129" s="10" t="s">
        <v>136</v>
      </c>
      <c r="B129" s="29" t="s">
        <v>325</v>
      </c>
      <c r="C129" s="38">
        <f t="shared" si="2"/>
        <v>144.4</v>
      </c>
      <c r="D129" s="38"/>
      <c r="E129" s="38">
        <v>144.4</v>
      </c>
      <c r="F129" s="45"/>
      <c r="G129" s="45"/>
      <c r="H129" s="41"/>
      <c r="I129" s="24"/>
      <c r="J129" s="36"/>
      <c r="K129" s="36"/>
      <c r="L129" s="36"/>
    </row>
    <row r="130" spans="1:12" ht="18.75" customHeight="1">
      <c r="A130" s="71" t="s">
        <v>138</v>
      </c>
      <c r="B130" s="29" t="s">
        <v>297</v>
      </c>
      <c r="C130" s="38">
        <f t="shared" si="2"/>
        <v>4720</v>
      </c>
      <c r="D130" s="38"/>
      <c r="E130" s="43"/>
      <c r="F130" s="92">
        <v>2220</v>
      </c>
      <c r="G130" s="92">
        <v>2500</v>
      </c>
      <c r="H130" s="39"/>
      <c r="I130" s="37"/>
      <c r="J130" s="42"/>
      <c r="K130" s="42"/>
      <c r="L130" s="42"/>
    </row>
    <row r="131" spans="1:12" ht="18.75" customHeight="1">
      <c r="A131" s="10" t="s">
        <v>272</v>
      </c>
      <c r="B131" s="29" t="s">
        <v>302</v>
      </c>
      <c r="C131" s="38">
        <f t="shared" si="2"/>
        <v>860</v>
      </c>
      <c r="D131" s="38"/>
      <c r="E131" s="43"/>
      <c r="F131" s="92">
        <v>400</v>
      </c>
      <c r="G131" s="92">
        <v>460</v>
      </c>
      <c r="H131" s="39"/>
      <c r="I131" s="37"/>
      <c r="J131" s="42"/>
      <c r="K131" s="42"/>
      <c r="L131" s="42"/>
    </row>
    <row r="132" spans="1:12" ht="18.75" customHeight="1">
      <c r="A132" s="10" t="s">
        <v>273</v>
      </c>
      <c r="B132" s="29" t="s">
        <v>279</v>
      </c>
      <c r="C132" s="38"/>
      <c r="D132" s="38"/>
      <c r="E132" s="43"/>
      <c r="F132" s="45"/>
      <c r="G132" s="45"/>
      <c r="H132" s="41">
        <f>I132+J132+K132+L132</f>
        <v>49544</v>
      </c>
      <c r="I132" s="24"/>
      <c r="J132" s="36"/>
      <c r="K132" s="89">
        <f>K133+K134+K135</f>
        <v>24772</v>
      </c>
      <c r="L132" s="50">
        <f>L133+L134+L135</f>
        <v>24772</v>
      </c>
    </row>
    <row r="133" spans="1:12" ht="19.5" customHeight="1">
      <c r="A133" s="10" t="s">
        <v>334</v>
      </c>
      <c r="B133" s="29" t="s">
        <v>283</v>
      </c>
      <c r="C133" s="38"/>
      <c r="D133" s="38"/>
      <c r="E133" s="43"/>
      <c r="F133" s="45"/>
      <c r="G133" s="45"/>
      <c r="H133" s="41"/>
      <c r="I133" s="24"/>
      <c r="J133" s="36"/>
      <c r="K133" s="90">
        <v>23200</v>
      </c>
      <c r="L133" s="36">
        <v>23200</v>
      </c>
    </row>
    <row r="134" spans="1:12" ht="19.5" customHeight="1">
      <c r="A134" s="10" t="s">
        <v>335</v>
      </c>
      <c r="B134" s="29" t="s">
        <v>284</v>
      </c>
      <c r="C134" s="38"/>
      <c r="D134" s="38"/>
      <c r="E134" s="43"/>
      <c r="F134" s="45"/>
      <c r="G134" s="45"/>
      <c r="H134" s="41"/>
      <c r="I134" s="24"/>
      <c r="J134" s="36"/>
      <c r="K134" s="90">
        <v>1108</v>
      </c>
      <c r="L134" s="36">
        <v>1108</v>
      </c>
    </row>
    <row r="135" spans="1:12" ht="12.75">
      <c r="A135" s="10" t="s">
        <v>336</v>
      </c>
      <c r="B135" s="29" t="s">
        <v>285</v>
      </c>
      <c r="C135" s="38"/>
      <c r="D135" s="38"/>
      <c r="E135" s="43"/>
      <c r="F135" s="45"/>
      <c r="G135" s="45"/>
      <c r="H135" s="41"/>
      <c r="I135" s="24"/>
      <c r="J135" s="36"/>
      <c r="K135" s="90">
        <v>464</v>
      </c>
      <c r="L135" s="36">
        <v>464</v>
      </c>
    </row>
    <row r="136" spans="1:12" ht="51">
      <c r="A136" s="10" t="s">
        <v>277</v>
      </c>
      <c r="B136" s="29" t="s">
        <v>292</v>
      </c>
      <c r="C136" s="38"/>
      <c r="D136" s="38"/>
      <c r="E136" s="43"/>
      <c r="F136" s="45"/>
      <c r="G136" s="45"/>
      <c r="H136" s="41">
        <f>I136+J136+K136+L136</f>
        <v>7674</v>
      </c>
      <c r="I136" s="24"/>
      <c r="J136" s="36"/>
      <c r="K136" s="89">
        <f>K137+K138+K139</f>
        <v>3886</v>
      </c>
      <c r="L136" s="50">
        <f>L137+L138+L139</f>
        <v>3788</v>
      </c>
    </row>
    <row r="137" spans="1:12" ht="12.75">
      <c r="A137" s="10" t="s">
        <v>327</v>
      </c>
      <c r="B137" s="29" t="s">
        <v>288</v>
      </c>
      <c r="C137" s="38"/>
      <c r="D137" s="38"/>
      <c r="E137" s="43"/>
      <c r="F137" s="45"/>
      <c r="G137" s="45"/>
      <c r="H137" s="41"/>
      <c r="I137" s="24"/>
      <c r="J137" s="36"/>
      <c r="K137" s="90">
        <v>3031</v>
      </c>
      <c r="L137" s="36">
        <v>2952</v>
      </c>
    </row>
    <row r="138" spans="1:12" ht="38.25">
      <c r="A138" s="10" t="s">
        <v>328</v>
      </c>
      <c r="B138" s="29" t="s">
        <v>293</v>
      </c>
      <c r="C138" s="38"/>
      <c r="D138" s="38"/>
      <c r="E138" s="43"/>
      <c r="F138" s="45"/>
      <c r="G138" s="45"/>
      <c r="H138" s="41"/>
      <c r="I138" s="24"/>
      <c r="J138" s="36"/>
      <c r="K138" s="90">
        <v>749</v>
      </c>
      <c r="L138" s="36">
        <v>730</v>
      </c>
    </row>
    <row r="139" spans="1:12" ht="25.5">
      <c r="A139" s="10" t="s">
        <v>329</v>
      </c>
      <c r="B139" s="29" t="s">
        <v>289</v>
      </c>
      <c r="C139" s="38"/>
      <c r="D139" s="38"/>
      <c r="E139" s="43"/>
      <c r="F139" s="45"/>
      <c r="G139" s="45"/>
      <c r="H139" s="41"/>
      <c r="I139" s="24"/>
      <c r="J139" s="36"/>
      <c r="K139" s="90">
        <v>106</v>
      </c>
      <c r="L139" s="36">
        <v>106</v>
      </c>
    </row>
    <row r="140" spans="1:12" ht="42.75" customHeight="1">
      <c r="A140" s="10" t="s">
        <v>278</v>
      </c>
      <c r="B140" s="29" t="s">
        <v>294</v>
      </c>
      <c r="C140" s="38"/>
      <c r="D140" s="38"/>
      <c r="E140" s="43"/>
      <c r="F140" s="45"/>
      <c r="G140" s="45"/>
      <c r="H140" s="41">
        <f>I140+J140+K140+L140</f>
        <v>543911</v>
      </c>
      <c r="I140" s="24"/>
      <c r="J140" s="36"/>
      <c r="K140" s="89">
        <f>K141+K143+K145+K142+K144+K146</f>
        <v>275460</v>
      </c>
      <c r="L140" s="50">
        <f>L141+L143+L145+L142+L144+L146</f>
        <v>268450.99999999994</v>
      </c>
    </row>
    <row r="141" spans="1:12" ht="25.5">
      <c r="A141" s="96" t="s">
        <v>280</v>
      </c>
      <c r="B141" s="29" t="s">
        <v>350</v>
      </c>
      <c r="C141" s="38"/>
      <c r="D141" s="38"/>
      <c r="E141" s="43"/>
      <c r="F141" s="45"/>
      <c r="G141" s="45"/>
      <c r="H141" s="41"/>
      <c r="I141" s="24"/>
      <c r="J141" s="36"/>
      <c r="K141" s="90">
        <v>113690.9</v>
      </c>
      <c r="L141" s="36">
        <v>120294.5</v>
      </c>
    </row>
    <row r="142" spans="1:12" ht="25.5">
      <c r="A142" s="96"/>
      <c r="B142" s="29" t="s">
        <v>351</v>
      </c>
      <c r="C142" s="38"/>
      <c r="D142" s="38"/>
      <c r="E142" s="43"/>
      <c r="F142" s="45"/>
      <c r="G142" s="45"/>
      <c r="H142" s="41"/>
      <c r="I142" s="24"/>
      <c r="J142" s="36"/>
      <c r="K142" s="90">
        <v>90039.8</v>
      </c>
      <c r="L142" s="36">
        <v>90748.5</v>
      </c>
    </row>
    <row r="143" spans="1:12" ht="44.25" customHeight="1">
      <c r="A143" s="96" t="s">
        <v>281</v>
      </c>
      <c r="B143" s="29" t="s">
        <v>368</v>
      </c>
      <c r="C143" s="38"/>
      <c r="D143" s="38"/>
      <c r="E143" s="43"/>
      <c r="F143" s="45"/>
      <c r="G143" s="45"/>
      <c r="H143" s="41"/>
      <c r="I143" s="24"/>
      <c r="J143" s="36"/>
      <c r="K143" s="90">
        <v>36893.1</v>
      </c>
      <c r="L143" s="36">
        <v>29520.3</v>
      </c>
    </row>
    <row r="144" spans="1:12" ht="40.5" customHeight="1">
      <c r="A144" s="96"/>
      <c r="B144" s="29" t="s">
        <v>369</v>
      </c>
      <c r="C144" s="38"/>
      <c r="D144" s="38"/>
      <c r="E144" s="43"/>
      <c r="F144" s="45"/>
      <c r="G144" s="45"/>
      <c r="H144" s="41"/>
      <c r="I144" s="24"/>
      <c r="J144" s="36"/>
      <c r="K144" s="90">
        <v>29218.2</v>
      </c>
      <c r="L144" s="36">
        <v>22269.7</v>
      </c>
    </row>
    <row r="145" spans="1:12" ht="38.25">
      <c r="A145" s="96" t="s">
        <v>282</v>
      </c>
      <c r="B145" s="29" t="s">
        <v>366</v>
      </c>
      <c r="C145" s="38"/>
      <c r="D145" s="38"/>
      <c r="E145" s="43"/>
      <c r="F145" s="45"/>
      <c r="G145" s="45"/>
      <c r="H145" s="41"/>
      <c r="I145" s="24"/>
      <c r="J145" s="36"/>
      <c r="K145" s="90">
        <v>3050.4</v>
      </c>
      <c r="L145" s="36">
        <v>4662.9</v>
      </c>
    </row>
    <row r="146" spans="1:12" ht="38.25">
      <c r="A146" s="96"/>
      <c r="B146" s="29" t="s">
        <v>367</v>
      </c>
      <c r="C146" s="38"/>
      <c r="D146" s="38"/>
      <c r="E146" s="43"/>
      <c r="F146" s="45"/>
      <c r="G146" s="45"/>
      <c r="H146" s="41"/>
      <c r="I146" s="24"/>
      <c r="J146" s="36"/>
      <c r="K146" s="90">
        <v>2567.6</v>
      </c>
      <c r="L146" s="36">
        <v>955.1</v>
      </c>
    </row>
    <row r="147" spans="1:12" ht="12.75">
      <c r="A147" s="10" t="s">
        <v>339</v>
      </c>
      <c r="B147" s="29" t="s">
        <v>340</v>
      </c>
      <c r="C147" s="38">
        <f t="shared" si="2"/>
        <v>62.4</v>
      </c>
      <c r="D147" s="38"/>
      <c r="E147" s="38">
        <v>62.4</v>
      </c>
      <c r="F147" s="45"/>
      <c r="G147" s="45"/>
      <c r="H147" s="41"/>
      <c r="I147" s="24"/>
      <c r="J147" s="36"/>
      <c r="K147" s="36"/>
      <c r="L147" s="36"/>
    </row>
    <row r="148" spans="1:12" ht="40.5" customHeight="1">
      <c r="A148" s="10" t="s">
        <v>348</v>
      </c>
      <c r="B148" s="29" t="s">
        <v>373</v>
      </c>
      <c r="C148" s="38">
        <f t="shared" si="2"/>
        <v>1640.1</v>
      </c>
      <c r="D148" s="38"/>
      <c r="E148" s="38">
        <v>1640.1</v>
      </c>
      <c r="F148" s="45"/>
      <c r="G148" s="45"/>
      <c r="H148" s="41"/>
      <c r="I148" s="24"/>
      <c r="J148" s="36"/>
      <c r="K148" s="36"/>
      <c r="L148" s="36"/>
    </row>
    <row r="149" spans="1:12" ht="31.5" customHeight="1">
      <c r="A149" s="10" t="s">
        <v>386</v>
      </c>
      <c r="B149" s="29" t="s">
        <v>399</v>
      </c>
      <c r="C149" s="38">
        <f t="shared" si="2"/>
        <v>244.5</v>
      </c>
      <c r="D149" s="38"/>
      <c r="E149" s="43"/>
      <c r="F149" s="45">
        <v>244.5</v>
      </c>
      <c r="G149" s="45"/>
      <c r="H149" s="41"/>
      <c r="I149" s="24"/>
      <c r="J149" s="36"/>
      <c r="K149" s="36"/>
      <c r="L149" s="36"/>
    </row>
    <row r="150" spans="1:15" ht="63.75">
      <c r="A150" s="10" t="s">
        <v>390</v>
      </c>
      <c r="B150" s="67" t="s">
        <v>391</v>
      </c>
      <c r="C150" s="38"/>
      <c r="D150" s="68"/>
      <c r="E150" s="68"/>
      <c r="F150" s="88"/>
      <c r="G150" s="93"/>
      <c r="H150" s="41">
        <f>I150+J150+K150+L150</f>
        <v>5782</v>
      </c>
      <c r="I150" s="68"/>
      <c r="J150" s="93"/>
      <c r="K150" s="89">
        <v>5782</v>
      </c>
      <c r="L150" s="93"/>
      <c r="M150" s="66"/>
      <c r="N150" s="66"/>
      <c r="O150" s="66"/>
    </row>
    <row r="151" spans="1:15" ht="51">
      <c r="A151" s="10" t="s">
        <v>395</v>
      </c>
      <c r="B151" s="67" t="s">
        <v>406</v>
      </c>
      <c r="C151" s="38"/>
      <c r="D151" s="68"/>
      <c r="E151" s="68"/>
      <c r="F151" s="88">
        <v>166.7</v>
      </c>
      <c r="G151" s="93"/>
      <c r="H151" s="41"/>
      <c r="I151" s="68"/>
      <c r="J151" s="93"/>
      <c r="K151" s="50"/>
      <c r="L151" s="93"/>
      <c r="M151" s="66"/>
      <c r="N151" s="66"/>
      <c r="O151" s="66"/>
    </row>
    <row r="152" spans="1:15" ht="51">
      <c r="A152" s="10" t="s">
        <v>405</v>
      </c>
      <c r="B152" s="67" t="s">
        <v>396</v>
      </c>
      <c r="C152" s="38"/>
      <c r="D152" s="68"/>
      <c r="E152" s="68"/>
      <c r="F152" s="94">
        <v>55.6</v>
      </c>
      <c r="G152" s="93"/>
      <c r="H152" s="41"/>
      <c r="I152" s="68"/>
      <c r="J152" s="68"/>
      <c r="K152" s="25"/>
      <c r="L152" s="68"/>
      <c r="M152" s="66"/>
      <c r="N152" s="66"/>
      <c r="O152" s="66"/>
    </row>
    <row r="153" spans="1:12" ht="53.25" customHeight="1">
      <c r="A153" s="9" t="s">
        <v>411</v>
      </c>
      <c r="B153" s="29" t="s">
        <v>413</v>
      </c>
      <c r="C153" s="38">
        <f>D153+E153+F153+G153</f>
        <v>246.7</v>
      </c>
      <c r="D153" s="38"/>
      <c r="E153" s="38"/>
      <c r="F153" s="38">
        <f>189.5+57.2</f>
        <v>246.7</v>
      </c>
      <c r="G153" s="38"/>
      <c r="H153" s="41"/>
      <c r="I153" s="24"/>
      <c r="J153" s="24"/>
      <c r="K153" s="24"/>
      <c r="L153" s="24"/>
    </row>
    <row r="154" spans="1:12" ht="54.75" customHeight="1">
      <c r="A154" s="10" t="s">
        <v>412</v>
      </c>
      <c r="B154" s="29" t="s">
        <v>414</v>
      </c>
      <c r="C154" s="38">
        <f>D154+E154+F154+G154</f>
        <v>216.60000000000002</v>
      </c>
      <c r="D154" s="38"/>
      <c r="E154" s="38"/>
      <c r="F154" s="38">
        <f>166.4+50.2</f>
        <v>216.60000000000002</v>
      </c>
      <c r="G154" s="38"/>
      <c r="H154" s="41"/>
      <c r="I154" s="24"/>
      <c r="J154" s="24"/>
      <c r="K154" s="24"/>
      <c r="L154" s="24"/>
    </row>
    <row r="155" spans="1:12" ht="25.5">
      <c r="A155" s="96"/>
      <c r="B155" s="29" t="s">
        <v>364</v>
      </c>
      <c r="C155" s="38"/>
      <c r="D155" s="38"/>
      <c r="E155" s="43"/>
      <c r="F155" s="92">
        <f>58801.6-3400</f>
        <v>55401.6</v>
      </c>
      <c r="G155" s="38">
        <v>60260</v>
      </c>
      <c r="H155" s="41"/>
      <c r="I155" s="24"/>
      <c r="J155" s="24"/>
      <c r="K155" s="24"/>
      <c r="L155" s="24"/>
    </row>
    <row r="156" spans="1:12" ht="27.75" customHeight="1">
      <c r="A156" s="96"/>
      <c r="B156" s="29" t="s">
        <v>365</v>
      </c>
      <c r="C156" s="38"/>
      <c r="D156" s="38"/>
      <c r="E156" s="43"/>
      <c r="F156" s="92">
        <f>63552.5-3110</f>
        <v>60442.5</v>
      </c>
      <c r="G156" s="38">
        <v>63638.9</v>
      </c>
      <c r="H156" s="41"/>
      <c r="I156" s="24"/>
      <c r="J156" s="24"/>
      <c r="K156" s="24"/>
      <c r="L156" s="24"/>
    </row>
    <row r="157" spans="1:13" ht="23.25" customHeight="1">
      <c r="A157" s="75"/>
      <c r="B157" s="76" t="s">
        <v>78</v>
      </c>
      <c r="C157" s="74">
        <f>SUM(C97:C156)</f>
        <v>72034.52</v>
      </c>
      <c r="D157" s="74">
        <f aca="true" t="shared" si="3" ref="D157:J157">SUM(D97:D156)</f>
        <v>37341.07000000001</v>
      </c>
      <c r="E157" s="74">
        <f>SUM(E97:E156)-E100-E101-E102</f>
        <v>13441.550000000003</v>
      </c>
      <c r="F157" s="74">
        <f>SUM(F97:F156)</f>
        <v>119883.29999999999</v>
      </c>
      <c r="G157" s="74">
        <f>SUM(G97:G156)</f>
        <v>133898.9</v>
      </c>
      <c r="H157" s="74">
        <f t="shared" si="3"/>
        <v>606911</v>
      </c>
      <c r="I157" s="74">
        <f t="shared" si="3"/>
        <v>0</v>
      </c>
      <c r="J157" s="74">
        <f t="shared" si="3"/>
        <v>0</v>
      </c>
      <c r="K157" s="74">
        <f>K132+K136+K140+K150</f>
        <v>309900</v>
      </c>
      <c r="L157" s="74">
        <f>L132+L136+L140</f>
        <v>297010.99999999994</v>
      </c>
      <c r="M157" s="53">
        <f>F157+K157</f>
        <v>429783.3</v>
      </c>
    </row>
    <row r="158" spans="1:12" ht="1.5" customHeight="1">
      <c r="A158" s="15"/>
      <c r="B158" s="30"/>
      <c r="C158" s="14"/>
      <c r="D158" s="12"/>
      <c r="E158" s="12"/>
      <c r="F158" s="12"/>
      <c r="G158" s="12"/>
      <c r="H158" s="19"/>
      <c r="I158" s="12"/>
      <c r="J158" s="12"/>
      <c r="K158" s="12"/>
      <c r="L158" s="12"/>
    </row>
    <row r="159" spans="1:12" ht="12.75" customHeight="1" thickBot="1">
      <c r="A159" s="15"/>
      <c r="B159" s="30"/>
      <c r="C159" s="14"/>
      <c r="D159" s="12"/>
      <c r="E159" s="12"/>
      <c r="F159" s="59"/>
      <c r="G159" s="59"/>
      <c r="H159" s="19"/>
      <c r="I159" s="12"/>
      <c r="J159" s="12"/>
      <c r="K159" s="12"/>
      <c r="L159" s="12"/>
    </row>
    <row r="160" spans="1:12" ht="12.75">
      <c r="A160" s="124" t="s">
        <v>141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1:12" ht="12.75">
      <c r="A161" s="126" t="s">
        <v>142</v>
      </c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</row>
    <row r="162" spans="1:12" ht="12.75">
      <c r="A162" s="126" t="s">
        <v>143</v>
      </c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</row>
    <row r="163" spans="1:12" ht="40.5" customHeight="1">
      <c r="A163" s="9" t="s">
        <v>144</v>
      </c>
      <c r="B163" s="31" t="s">
        <v>145</v>
      </c>
      <c r="C163" s="38">
        <f>D163+E163+F163+G163</f>
        <v>0</v>
      </c>
      <c r="D163" s="37"/>
      <c r="E163" s="37"/>
      <c r="F163" s="37"/>
      <c r="G163" s="37"/>
      <c r="H163" s="39"/>
      <c r="I163" s="37"/>
      <c r="J163" s="37"/>
      <c r="K163" s="37"/>
      <c r="L163" s="37"/>
    </row>
    <row r="164" spans="1:12" ht="31.5" customHeight="1">
      <c r="A164" s="9" t="s">
        <v>146</v>
      </c>
      <c r="B164" s="31" t="s">
        <v>147</v>
      </c>
      <c r="C164" s="38">
        <f aca="true" t="shared" si="4" ref="C164:C176">D164+E164+F164+G164</f>
        <v>0</v>
      </c>
      <c r="D164" s="37"/>
      <c r="E164" s="37"/>
      <c r="F164" s="37"/>
      <c r="G164" s="37"/>
      <c r="H164" s="46"/>
      <c r="I164" s="24"/>
      <c r="J164" s="24"/>
      <c r="K164" s="37"/>
      <c r="L164" s="37"/>
    </row>
    <row r="165" spans="1:12" ht="80.25" customHeight="1">
      <c r="A165" s="9" t="s">
        <v>148</v>
      </c>
      <c r="B165" s="31" t="s">
        <v>149</v>
      </c>
      <c r="C165" s="38">
        <f t="shared" si="4"/>
        <v>0</v>
      </c>
      <c r="D165" s="37"/>
      <c r="E165" s="37"/>
      <c r="F165" s="37"/>
      <c r="G165" s="37"/>
      <c r="H165" s="46"/>
      <c r="I165" s="24"/>
      <c r="J165" s="24"/>
      <c r="K165" s="37"/>
      <c r="L165" s="37"/>
    </row>
    <row r="166" spans="1:12" ht="77.25" customHeight="1">
      <c r="A166" s="9" t="s">
        <v>150</v>
      </c>
      <c r="B166" s="29" t="s">
        <v>151</v>
      </c>
      <c r="C166" s="38">
        <f t="shared" si="4"/>
        <v>0</v>
      </c>
      <c r="D166" s="37"/>
      <c r="E166" s="37"/>
      <c r="F166" s="37"/>
      <c r="G166" s="42"/>
      <c r="H166" s="46"/>
      <c r="I166" s="24"/>
      <c r="J166" s="24"/>
      <c r="K166" s="37"/>
      <c r="L166" s="37"/>
    </row>
    <row r="167" spans="1:12" ht="93" customHeight="1">
      <c r="A167" s="9" t="s">
        <v>152</v>
      </c>
      <c r="B167" s="31" t="s">
        <v>153</v>
      </c>
      <c r="C167" s="38">
        <f t="shared" si="4"/>
        <v>1127</v>
      </c>
      <c r="D167" s="37"/>
      <c r="E167" s="37"/>
      <c r="F167" s="37"/>
      <c r="G167" s="92">
        <v>1127</v>
      </c>
      <c r="H167" s="46"/>
      <c r="I167" s="24"/>
      <c r="J167" s="24"/>
      <c r="K167" s="37"/>
      <c r="L167" s="37"/>
    </row>
    <row r="168" spans="1:12" ht="69" customHeight="1">
      <c r="A168" s="9" t="s">
        <v>154</v>
      </c>
      <c r="B168" s="31" t="s">
        <v>155</v>
      </c>
      <c r="C168" s="38"/>
      <c r="D168" s="37"/>
      <c r="E168" s="37"/>
      <c r="F168" s="37"/>
      <c r="G168" s="37"/>
      <c r="H168" s="46"/>
      <c r="I168" s="24"/>
      <c r="J168" s="24"/>
      <c r="K168" s="37"/>
      <c r="L168" s="37"/>
    </row>
    <row r="169" spans="1:12" ht="25.5">
      <c r="A169" s="18" t="s">
        <v>156</v>
      </c>
      <c r="B169" s="29" t="s">
        <v>157</v>
      </c>
      <c r="C169" s="38">
        <f t="shared" si="4"/>
        <v>1050</v>
      </c>
      <c r="D169" s="47">
        <v>450</v>
      </c>
      <c r="E169" s="38">
        <v>600</v>
      </c>
      <c r="F169" s="45"/>
      <c r="G169" s="45"/>
      <c r="H169" s="46"/>
      <c r="I169" s="24"/>
      <c r="J169" s="24"/>
      <c r="K169" s="37"/>
      <c r="L169" s="37"/>
    </row>
    <row r="170" spans="1:12" ht="39.75" customHeight="1">
      <c r="A170" s="9" t="s">
        <v>158</v>
      </c>
      <c r="B170" s="29" t="s">
        <v>159</v>
      </c>
      <c r="C170" s="38">
        <f t="shared" si="4"/>
        <v>500</v>
      </c>
      <c r="D170" s="37">
        <v>500</v>
      </c>
      <c r="E170" s="38"/>
      <c r="F170" s="45"/>
      <c r="G170" s="45"/>
      <c r="H170" s="46"/>
      <c r="I170" s="24"/>
      <c r="J170" s="24"/>
      <c r="K170" s="37"/>
      <c r="L170" s="37"/>
    </row>
    <row r="171" spans="1:12" ht="42.75" customHeight="1">
      <c r="A171" s="9" t="s">
        <v>160</v>
      </c>
      <c r="B171" s="29" t="s">
        <v>161</v>
      </c>
      <c r="C171" s="38">
        <f t="shared" si="4"/>
        <v>150</v>
      </c>
      <c r="D171" s="37">
        <v>150</v>
      </c>
      <c r="E171" s="38"/>
      <c r="F171" s="45"/>
      <c r="G171" s="45"/>
      <c r="H171" s="46"/>
      <c r="I171" s="24"/>
      <c r="J171" s="24"/>
      <c r="K171" s="37"/>
      <c r="L171" s="37"/>
    </row>
    <row r="172" spans="1:12" ht="25.5">
      <c r="A172" s="9" t="s">
        <v>162</v>
      </c>
      <c r="B172" s="29" t="s">
        <v>163</v>
      </c>
      <c r="C172" s="38"/>
      <c r="D172" s="37"/>
      <c r="E172" s="38"/>
      <c r="F172" s="45"/>
      <c r="G172" s="45"/>
      <c r="H172" s="46"/>
      <c r="I172" s="24"/>
      <c r="J172" s="24"/>
      <c r="K172" s="37"/>
      <c r="L172" s="37"/>
    </row>
    <row r="173" spans="1:12" ht="12.75">
      <c r="A173" s="18" t="s">
        <v>164</v>
      </c>
      <c r="B173" s="29" t="s">
        <v>165</v>
      </c>
      <c r="C173" s="38">
        <f t="shared" si="4"/>
        <v>500</v>
      </c>
      <c r="D173" s="47">
        <v>500</v>
      </c>
      <c r="E173" s="38"/>
      <c r="F173" s="45"/>
      <c r="G173" s="45"/>
      <c r="H173" s="46"/>
      <c r="I173" s="24"/>
      <c r="J173" s="24"/>
      <c r="K173" s="37"/>
      <c r="L173" s="37"/>
    </row>
    <row r="174" spans="1:12" ht="25.5">
      <c r="A174" s="18" t="s">
        <v>166</v>
      </c>
      <c r="B174" s="29" t="s">
        <v>167</v>
      </c>
      <c r="C174" s="38">
        <f t="shared" si="4"/>
        <v>20</v>
      </c>
      <c r="D174" s="47">
        <v>20</v>
      </c>
      <c r="E174" s="38"/>
      <c r="F174" s="45"/>
      <c r="G174" s="45"/>
      <c r="H174" s="46"/>
      <c r="I174" s="24"/>
      <c r="J174" s="24"/>
      <c r="K174" s="37"/>
      <c r="L174" s="37"/>
    </row>
    <row r="175" spans="1:12" ht="35.25" customHeight="1">
      <c r="A175" s="18" t="s">
        <v>140</v>
      </c>
      <c r="B175" s="29" t="s">
        <v>326</v>
      </c>
      <c r="C175" s="38">
        <f t="shared" si="4"/>
        <v>750</v>
      </c>
      <c r="D175" s="47">
        <v>350</v>
      </c>
      <c r="E175" s="38">
        <v>400</v>
      </c>
      <c r="F175" s="45"/>
      <c r="G175" s="45"/>
      <c r="H175" s="46"/>
      <c r="I175" s="24"/>
      <c r="J175" s="24"/>
      <c r="K175" s="37"/>
      <c r="L175" s="37"/>
    </row>
    <row r="176" spans="1:12" ht="29.25" customHeight="1">
      <c r="A176" s="10" t="s">
        <v>168</v>
      </c>
      <c r="B176" s="29" t="s">
        <v>169</v>
      </c>
      <c r="C176" s="38">
        <f t="shared" si="4"/>
        <v>2425.2</v>
      </c>
      <c r="D176" s="38"/>
      <c r="E176" s="38">
        <f>830-48.7-16.1</f>
        <v>765.1999999999999</v>
      </c>
      <c r="F176" s="92">
        <v>830</v>
      </c>
      <c r="G176" s="92">
        <v>830</v>
      </c>
      <c r="H176" s="46"/>
      <c r="I176" s="24"/>
      <c r="J176" s="24"/>
      <c r="K176" s="37"/>
      <c r="L176" s="37"/>
    </row>
    <row r="177" spans="1:12" ht="30.75" customHeight="1">
      <c r="A177" s="10" t="s">
        <v>170</v>
      </c>
      <c r="B177" s="29" t="s">
        <v>171</v>
      </c>
      <c r="C177" s="38">
        <f>D177+E177+F177+G177</f>
        <v>40</v>
      </c>
      <c r="D177" s="38"/>
      <c r="E177" s="38">
        <v>40</v>
      </c>
      <c r="F177" s="45"/>
      <c r="G177" s="92"/>
      <c r="H177" s="46"/>
      <c r="I177" s="24"/>
      <c r="J177" s="24"/>
      <c r="K177" s="37"/>
      <c r="L177" s="37"/>
    </row>
    <row r="178" spans="1:12" ht="57.75" customHeight="1">
      <c r="A178" s="10" t="s">
        <v>172</v>
      </c>
      <c r="B178" s="29" t="s">
        <v>173</v>
      </c>
      <c r="C178" s="38">
        <f>D178+E178+F178+G178</f>
        <v>572.5000000000001</v>
      </c>
      <c r="D178" s="38"/>
      <c r="E178" s="38">
        <f>326.6+98.6+113.2+34.1</f>
        <v>572.5000000000001</v>
      </c>
      <c r="F178" s="45"/>
      <c r="G178" s="92"/>
      <c r="H178" s="46"/>
      <c r="I178" s="24"/>
      <c r="J178" s="24"/>
      <c r="K178" s="37"/>
      <c r="L178" s="37"/>
    </row>
    <row r="179" spans="1:12" ht="22.5" customHeight="1">
      <c r="A179" s="10" t="s">
        <v>321</v>
      </c>
      <c r="B179" s="29" t="s">
        <v>304</v>
      </c>
      <c r="C179" s="38"/>
      <c r="D179" s="38"/>
      <c r="E179" s="43"/>
      <c r="F179" s="92">
        <v>343</v>
      </c>
      <c r="G179" s="92">
        <v>343</v>
      </c>
      <c r="H179" s="46"/>
      <c r="I179" s="24"/>
      <c r="J179" s="24"/>
      <c r="K179" s="37"/>
      <c r="L179" s="37"/>
    </row>
    <row r="180" spans="1:12" ht="20.25" customHeight="1">
      <c r="A180" s="10" t="s">
        <v>322</v>
      </c>
      <c r="B180" s="29" t="s">
        <v>305</v>
      </c>
      <c r="C180" s="38"/>
      <c r="D180" s="38"/>
      <c r="E180" s="43"/>
      <c r="F180" s="92">
        <v>100</v>
      </c>
      <c r="G180" s="92">
        <v>100</v>
      </c>
      <c r="H180" s="46"/>
      <c r="I180" s="24"/>
      <c r="J180" s="24"/>
      <c r="K180" s="37"/>
      <c r="L180" s="37"/>
    </row>
    <row r="181" spans="1:12" ht="42" customHeight="1">
      <c r="A181" s="10" t="s">
        <v>323</v>
      </c>
      <c r="B181" s="29" t="s">
        <v>370</v>
      </c>
      <c r="C181" s="38"/>
      <c r="D181" s="38"/>
      <c r="E181" s="43"/>
      <c r="F181" s="92">
        <v>700</v>
      </c>
      <c r="G181" s="92">
        <v>2800</v>
      </c>
      <c r="H181" s="46"/>
      <c r="I181" s="24"/>
      <c r="J181" s="24"/>
      <c r="K181" s="37"/>
      <c r="L181" s="37"/>
    </row>
    <row r="182" spans="1:12" ht="15.75" customHeight="1">
      <c r="A182" s="10" t="s">
        <v>341</v>
      </c>
      <c r="B182" s="29" t="s">
        <v>342</v>
      </c>
      <c r="C182" s="38"/>
      <c r="D182" s="38"/>
      <c r="E182" s="38">
        <v>90.1</v>
      </c>
      <c r="F182" s="45"/>
      <c r="G182" s="45"/>
      <c r="H182" s="46"/>
      <c r="I182" s="24"/>
      <c r="J182" s="24"/>
      <c r="K182" s="37"/>
      <c r="L182" s="37"/>
    </row>
    <row r="183" spans="1:12" ht="25.5">
      <c r="A183" s="10" t="s">
        <v>344</v>
      </c>
      <c r="B183" s="29" t="s">
        <v>374</v>
      </c>
      <c r="C183" s="38"/>
      <c r="D183" s="38"/>
      <c r="E183" s="38">
        <f>700+100</f>
        <v>800</v>
      </c>
      <c r="F183" s="45"/>
      <c r="G183" s="45"/>
      <c r="H183" s="46"/>
      <c r="I183" s="24"/>
      <c r="J183" s="24"/>
      <c r="K183" s="37"/>
      <c r="L183" s="37"/>
    </row>
    <row r="184" spans="1:12" ht="66" customHeight="1">
      <c r="A184" s="10" t="s">
        <v>349</v>
      </c>
      <c r="B184" s="29" t="s">
        <v>415</v>
      </c>
      <c r="C184" s="38">
        <f>D184+E184+F184+G184</f>
        <v>2114.4</v>
      </c>
      <c r="D184" s="38"/>
      <c r="E184" s="38"/>
      <c r="F184" s="45">
        <f>1206.3+364.3+417.7+126.1</f>
        <v>2114.4</v>
      </c>
      <c r="G184" s="92"/>
      <c r="H184" s="46"/>
      <c r="I184" s="24"/>
      <c r="J184" s="24"/>
      <c r="K184" s="37"/>
      <c r="L184" s="37"/>
    </row>
    <row r="185" spans="1:12" ht="20.25" customHeight="1">
      <c r="A185" s="10"/>
      <c r="B185" s="29" t="s">
        <v>347</v>
      </c>
      <c r="C185" s="38"/>
      <c r="D185" s="38"/>
      <c r="E185" s="43"/>
      <c r="F185" s="92">
        <f>50076.1+14710</f>
        <v>64786.1</v>
      </c>
      <c r="G185" s="92">
        <f>52506.8+16666.2</f>
        <v>69173</v>
      </c>
      <c r="H185" s="41"/>
      <c r="I185" s="24"/>
      <c r="J185" s="24"/>
      <c r="K185" s="25"/>
      <c r="L185" s="25"/>
    </row>
    <row r="186" spans="1:12" ht="12.75">
      <c r="A186" s="75"/>
      <c r="B186" s="76" t="s">
        <v>174</v>
      </c>
      <c r="C186" s="74">
        <f>SUM(C163:C185)</f>
        <v>9249.1</v>
      </c>
      <c r="D186" s="74">
        <f aca="true" t="shared" si="5" ref="D186:L186">SUM(D163:D185)</f>
        <v>1970</v>
      </c>
      <c r="E186" s="74">
        <f t="shared" si="5"/>
        <v>3267.7999999999997</v>
      </c>
      <c r="F186" s="74">
        <f>SUM(F163:F185)</f>
        <v>68873.5</v>
      </c>
      <c r="G186" s="74">
        <f t="shared" si="5"/>
        <v>74373</v>
      </c>
      <c r="H186" s="74">
        <f t="shared" si="5"/>
        <v>0</v>
      </c>
      <c r="I186" s="74">
        <f t="shared" si="5"/>
        <v>0</v>
      </c>
      <c r="J186" s="74">
        <f t="shared" si="5"/>
        <v>0</v>
      </c>
      <c r="K186" s="74">
        <f t="shared" si="5"/>
        <v>0</v>
      </c>
      <c r="L186" s="74">
        <f t="shared" si="5"/>
        <v>0</v>
      </c>
    </row>
    <row r="187" spans="1:12" s="55" customFormat="1" ht="15.75" customHeight="1">
      <c r="A187" s="15"/>
      <c r="B187" s="56"/>
      <c r="C187" s="57"/>
      <c r="D187" s="57"/>
      <c r="E187" s="57"/>
      <c r="F187" s="60"/>
      <c r="G187" s="60"/>
      <c r="H187" s="57"/>
      <c r="I187" s="57"/>
      <c r="J187" s="57"/>
      <c r="K187" s="57"/>
      <c r="L187" s="57"/>
    </row>
    <row r="188" spans="1:12" ht="12.75">
      <c r="A188" s="120" t="s">
        <v>175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1:12" ht="63.75">
      <c r="A189" s="9" t="s">
        <v>176</v>
      </c>
      <c r="B189" s="31" t="s">
        <v>177</v>
      </c>
      <c r="C189" s="38">
        <f>D189+E189+F189+G189</f>
        <v>375</v>
      </c>
      <c r="D189" s="51">
        <v>375</v>
      </c>
      <c r="E189" s="24"/>
      <c r="F189" s="24"/>
      <c r="G189" s="24"/>
      <c r="H189" s="39"/>
      <c r="I189" s="37"/>
      <c r="J189" s="37"/>
      <c r="K189" s="37"/>
      <c r="L189" s="37"/>
    </row>
    <row r="190" spans="1:12" ht="76.5">
      <c r="A190" s="9" t="s">
        <v>178</v>
      </c>
      <c r="B190" s="29" t="s">
        <v>179</v>
      </c>
      <c r="C190" s="38"/>
      <c r="D190" s="37"/>
      <c r="E190" s="37"/>
      <c r="F190" s="37"/>
      <c r="G190" s="37"/>
      <c r="H190" s="39"/>
      <c r="I190" s="37"/>
      <c r="J190" s="37"/>
      <c r="K190" s="37"/>
      <c r="L190" s="37"/>
    </row>
    <row r="191" spans="1:12" ht="59.25" customHeight="1">
      <c r="A191" s="9" t="s">
        <v>180</v>
      </c>
      <c r="B191" s="29" t="s">
        <v>181</v>
      </c>
      <c r="C191" s="38"/>
      <c r="D191" s="37"/>
      <c r="E191" s="37"/>
      <c r="F191" s="37"/>
      <c r="G191" s="37"/>
      <c r="H191" s="39"/>
      <c r="I191" s="37"/>
      <c r="J191" s="37"/>
      <c r="K191" s="37"/>
      <c r="L191" s="37"/>
    </row>
    <row r="192" spans="1:12" ht="97.5" customHeight="1">
      <c r="A192" s="9" t="s">
        <v>182</v>
      </c>
      <c r="B192" s="29" t="s">
        <v>183</v>
      </c>
      <c r="C192" s="38"/>
      <c r="D192" s="37"/>
      <c r="E192" s="37"/>
      <c r="F192" s="37"/>
      <c r="G192" s="37"/>
      <c r="H192" s="39"/>
      <c r="I192" s="37"/>
      <c r="J192" s="37"/>
      <c r="K192" s="37"/>
      <c r="L192" s="37"/>
    </row>
    <row r="193" spans="1:12" ht="42" customHeight="1">
      <c r="A193" s="9" t="s">
        <v>184</v>
      </c>
      <c r="B193" s="29" t="s">
        <v>185</v>
      </c>
      <c r="C193" s="38"/>
      <c r="D193" s="37"/>
      <c r="E193" s="37"/>
      <c r="F193" s="37"/>
      <c r="G193" s="37"/>
      <c r="H193" s="39"/>
      <c r="I193" s="37"/>
      <c r="J193" s="37"/>
      <c r="K193" s="37"/>
      <c r="L193" s="37"/>
    </row>
    <row r="194" spans="1:12" ht="63.75">
      <c r="A194" s="9" t="s">
        <v>371</v>
      </c>
      <c r="B194" s="29" t="s">
        <v>372</v>
      </c>
      <c r="C194" s="38"/>
      <c r="D194" s="37"/>
      <c r="E194" s="61">
        <v>600</v>
      </c>
      <c r="F194" s="37"/>
      <c r="G194" s="37"/>
      <c r="H194" s="39"/>
      <c r="I194" s="37"/>
      <c r="J194" s="37"/>
      <c r="K194" s="37"/>
      <c r="L194" s="37"/>
    </row>
    <row r="195" spans="1:12" ht="12.75">
      <c r="A195" s="75"/>
      <c r="B195" s="77" t="s">
        <v>174</v>
      </c>
      <c r="C195" s="74">
        <f>SUM(C189:C194)</f>
        <v>375</v>
      </c>
      <c r="D195" s="74">
        <f aca="true" t="shared" si="6" ref="D195:L195">SUM(D189:D194)</f>
        <v>375</v>
      </c>
      <c r="E195" s="74">
        <f t="shared" si="6"/>
        <v>600</v>
      </c>
      <c r="F195" s="74">
        <f t="shared" si="6"/>
        <v>0</v>
      </c>
      <c r="G195" s="74">
        <f t="shared" si="6"/>
        <v>0</v>
      </c>
      <c r="H195" s="74">
        <f t="shared" si="6"/>
        <v>0</v>
      </c>
      <c r="I195" s="74">
        <f t="shared" si="6"/>
        <v>0</v>
      </c>
      <c r="J195" s="74">
        <f t="shared" si="6"/>
        <v>0</v>
      </c>
      <c r="K195" s="74">
        <f t="shared" si="6"/>
        <v>0</v>
      </c>
      <c r="L195" s="74">
        <f t="shared" si="6"/>
        <v>0</v>
      </c>
    </row>
    <row r="196" spans="1:12" ht="12.75">
      <c r="A196" s="120" t="s">
        <v>186</v>
      </c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1:12" ht="25.5">
      <c r="A197" s="9" t="s">
        <v>187</v>
      </c>
      <c r="B197" s="29" t="s">
        <v>188</v>
      </c>
      <c r="C197" s="38"/>
      <c r="D197" s="37"/>
      <c r="E197" s="37"/>
      <c r="F197" s="37"/>
      <c r="G197" s="37"/>
      <c r="H197" s="39"/>
      <c r="I197" s="37"/>
      <c r="J197" s="37"/>
      <c r="K197" s="37"/>
      <c r="L197" s="37"/>
    </row>
    <row r="198" spans="1:12" ht="25.5">
      <c r="A198" s="9" t="s">
        <v>189</v>
      </c>
      <c r="B198" s="31" t="s">
        <v>190</v>
      </c>
      <c r="C198" s="38">
        <f aca="true" t="shared" si="7" ref="C198:C204">D198+E198+F198+G198</f>
        <v>100</v>
      </c>
      <c r="D198" s="37"/>
      <c r="E198" s="38">
        <v>100</v>
      </c>
      <c r="F198" s="37"/>
      <c r="G198" s="37"/>
      <c r="H198" s="39"/>
      <c r="I198" s="37"/>
      <c r="J198" s="37"/>
      <c r="K198" s="37"/>
      <c r="L198" s="37"/>
    </row>
    <row r="199" spans="1:12" ht="25.5">
      <c r="A199" s="9" t="s">
        <v>191</v>
      </c>
      <c r="B199" s="29" t="s">
        <v>192</v>
      </c>
      <c r="C199" s="38"/>
      <c r="D199" s="37"/>
      <c r="E199" s="37"/>
      <c r="F199" s="37"/>
      <c r="G199" s="37"/>
      <c r="H199" s="44"/>
      <c r="I199" s="37"/>
      <c r="J199" s="37"/>
      <c r="K199" s="37"/>
      <c r="L199" s="37"/>
    </row>
    <row r="200" spans="1:12" ht="30.75" customHeight="1">
      <c r="A200" s="9" t="s">
        <v>193</v>
      </c>
      <c r="B200" s="29" t="s">
        <v>194</v>
      </c>
      <c r="C200" s="38"/>
      <c r="D200" s="37"/>
      <c r="E200" s="37"/>
      <c r="F200" s="37"/>
      <c r="G200" s="37"/>
      <c r="H200" s="39"/>
      <c r="I200" s="37"/>
      <c r="J200" s="37"/>
      <c r="K200" s="37"/>
      <c r="L200" s="37"/>
    </row>
    <row r="201" spans="1:12" ht="12.75">
      <c r="A201" s="9" t="s">
        <v>195</v>
      </c>
      <c r="B201" s="29" t="s">
        <v>196</v>
      </c>
      <c r="C201" s="38"/>
      <c r="D201" s="37"/>
      <c r="E201" s="37"/>
      <c r="F201" s="37"/>
      <c r="G201" s="37"/>
      <c r="H201" s="39"/>
      <c r="I201" s="37"/>
      <c r="J201" s="37"/>
      <c r="K201" s="37"/>
      <c r="L201" s="37"/>
    </row>
    <row r="202" spans="1:12" ht="51">
      <c r="A202" s="9" t="s">
        <v>197</v>
      </c>
      <c r="B202" s="29" t="s">
        <v>198</v>
      </c>
      <c r="C202" s="38"/>
      <c r="D202" s="37"/>
      <c r="E202" s="37"/>
      <c r="F202" s="37"/>
      <c r="G202" s="37"/>
      <c r="H202" s="39"/>
      <c r="I202" s="37"/>
      <c r="J202" s="37"/>
      <c r="K202" s="37"/>
      <c r="L202" s="37"/>
    </row>
    <row r="203" spans="1:12" ht="12.75">
      <c r="A203" s="9" t="s">
        <v>199</v>
      </c>
      <c r="B203" s="29" t="s">
        <v>200</v>
      </c>
      <c r="C203" s="38">
        <f t="shared" si="7"/>
        <v>2527.9</v>
      </c>
      <c r="D203" s="37">
        <v>2527.9</v>
      </c>
      <c r="E203" s="37"/>
      <c r="F203" s="37"/>
      <c r="G203" s="37"/>
      <c r="H203" s="39"/>
      <c r="I203" s="37"/>
      <c r="J203" s="37"/>
      <c r="K203" s="37"/>
      <c r="L203" s="37"/>
    </row>
    <row r="204" spans="1:12" ht="55.5" customHeight="1">
      <c r="A204" s="9" t="s">
        <v>201</v>
      </c>
      <c r="B204" s="29" t="s">
        <v>202</v>
      </c>
      <c r="C204" s="38">
        <f t="shared" si="7"/>
        <v>411.6</v>
      </c>
      <c r="D204" s="37"/>
      <c r="E204" s="38">
        <f>316.2+95.4</f>
        <v>411.6</v>
      </c>
      <c r="F204" s="37"/>
      <c r="G204" s="37"/>
      <c r="H204" s="39"/>
      <c r="I204" s="37"/>
      <c r="J204" s="37"/>
      <c r="K204" s="37"/>
      <c r="L204" s="37"/>
    </row>
    <row r="205" spans="1:12" ht="12.75">
      <c r="A205" s="9" t="s">
        <v>203</v>
      </c>
      <c r="B205" s="29" t="s">
        <v>204</v>
      </c>
      <c r="C205" s="38">
        <f>D205+E205+F205+G205</f>
        <v>1033</v>
      </c>
      <c r="D205" s="37"/>
      <c r="E205" s="38">
        <f>1000+33</f>
        <v>1033</v>
      </c>
      <c r="F205" s="37"/>
      <c r="G205" s="37"/>
      <c r="H205" s="39"/>
      <c r="I205" s="37"/>
      <c r="J205" s="37"/>
      <c r="K205" s="37"/>
      <c r="L205" s="37"/>
    </row>
    <row r="206" spans="1:12" ht="55.5" customHeight="1">
      <c r="A206" s="9" t="s">
        <v>416</v>
      </c>
      <c r="B206" s="29" t="s">
        <v>417</v>
      </c>
      <c r="C206" s="38">
        <f>D206+E206+F206+G206</f>
        <v>367.3</v>
      </c>
      <c r="D206" s="37"/>
      <c r="E206" s="38"/>
      <c r="F206" s="38">
        <f>85+25.7+50.7+15.2+146.5+44.2</f>
        <v>367.3</v>
      </c>
      <c r="G206" s="37"/>
      <c r="H206" s="39"/>
      <c r="I206" s="37"/>
      <c r="J206" s="37"/>
      <c r="K206" s="37"/>
      <c r="L206" s="37"/>
    </row>
    <row r="207" spans="1:12" ht="12.75">
      <c r="A207" s="75"/>
      <c r="B207" s="77" t="s">
        <v>174</v>
      </c>
      <c r="C207" s="74">
        <f>SUM(C197:C205)</f>
        <v>4072.5</v>
      </c>
      <c r="D207" s="74">
        <f>SUM(D197:D205)</f>
        <v>2527.9</v>
      </c>
      <c r="E207" s="74">
        <f>SUM(E197:E205)</f>
        <v>1544.6</v>
      </c>
      <c r="F207" s="74">
        <f>SUM(F197:F206)</f>
        <v>367.3</v>
      </c>
      <c r="G207" s="74">
        <f>SUM(G197:G205)</f>
        <v>0</v>
      </c>
      <c r="H207" s="74">
        <f>SUM(H197:H205)</f>
        <v>0</v>
      </c>
      <c r="I207" s="74">
        <f>SUM(I197:J205)</f>
        <v>0</v>
      </c>
      <c r="J207" s="74">
        <f>SUM(J197:K205)</f>
        <v>0</v>
      </c>
      <c r="K207" s="74">
        <f>SUM(K197:L205)</f>
        <v>0</v>
      </c>
      <c r="L207" s="74">
        <f>SUM(L197:M205)</f>
        <v>0</v>
      </c>
    </row>
    <row r="208" spans="1:12" ht="15.75" customHeight="1">
      <c r="A208" s="120" t="s">
        <v>205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1:12" ht="12.75">
      <c r="A209" s="122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1:12" ht="51">
      <c r="A210" s="9" t="s">
        <v>206</v>
      </c>
      <c r="B210" s="29" t="s">
        <v>207</v>
      </c>
      <c r="C210" s="38"/>
      <c r="D210" s="24"/>
      <c r="E210" s="37"/>
      <c r="F210" s="37"/>
      <c r="G210" s="37"/>
      <c r="H210" s="48"/>
      <c r="I210" s="37"/>
      <c r="J210" s="37"/>
      <c r="K210" s="37"/>
      <c r="L210" s="37"/>
    </row>
    <row r="211" spans="1:12" ht="69" customHeight="1">
      <c r="A211" s="9" t="s">
        <v>208</v>
      </c>
      <c r="B211" s="29" t="s">
        <v>209</v>
      </c>
      <c r="C211" s="38"/>
      <c r="D211" s="24"/>
      <c r="E211" s="24"/>
      <c r="F211" s="37"/>
      <c r="G211" s="37"/>
      <c r="H211" s="48"/>
      <c r="I211" s="37"/>
      <c r="J211" s="37"/>
      <c r="K211" s="37"/>
      <c r="L211" s="37"/>
    </row>
    <row r="212" spans="1:12" ht="44.25" customHeight="1">
      <c r="A212" s="9" t="s">
        <v>210</v>
      </c>
      <c r="B212" s="29" t="s">
        <v>211</v>
      </c>
      <c r="C212" s="38"/>
      <c r="D212" s="24"/>
      <c r="E212" s="24"/>
      <c r="F212" s="37"/>
      <c r="G212" s="37"/>
      <c r="H212" s="48"/>
      <c r="I212" s="37"/>
      <c r="J212" s="37"/>
      <c r="K212" s="37"/>
      <c r="L212" s="37"/>
    </row>
    <row r="213" spans="1:12" ht="56.25" customHeight="1">
      <c r="A213" s="9" t="s">
        <v>212</v>
      </c>
      <c r="B213" s="29" t="s">
        <v>213</v>
      </c>
      <c r="C213" s="38"/>
      <c r="D213" s="24"/>
      <c r="E213" s="24"/>
      <c r="F213" s="37"/>
      <c r="G213" s="37"/>
      <c r="H213" s="48"/>
      <c r="I213" s="37"/>
      <c r="J213" s="37"/>
      <c r="K213" s="37"/>
      <c r="L213" s="37"/>
    </row>
    <row r="214" spans="1:12" ht="67.5" customHeight="1">
      <c r="A214" s="9" t="s">
        <v>214</v>
      </c>
      <c r="B214" s="29" t="s">
        <v>215</v>
      </c>
      <c r="C214" s="38"/>
      <c r="D214" s="24"/>
      <c r="E214" s="24"/>
      <c r="F214" s="37"/>
      <c r="G214" s="37"/>
      <c r="H214" s="48"/>
      <c r="I214" s="37"/>
      <c r="J214" s="37"/>
      <c r="K214" s="37"/>
      <c r="L214" s="37"/>
    </row>
    <row r="215" spans="1:12" ht="38.25">
      <c r="A215" s="9" t="s">
        <v>216</v>
      </c>
      <c r="B215" s="29" t="s">
        <v>217</v>
      </c>
      <c r="C215" s="38"/>
      <c r="D215" s="24"/>
      <c r="E215" s="24"/>
      <c r="F215" s="37"/>
      <c r="G215" s="37"/>
      <c r="H215" s="48"/>
      <c r="I215" s="37"/>
      <c r="J215" s="37"/>
      <c r="K215" s="37"/>
      <c r="L215" s="37"/>
    </row>
    <row r="216" spans="1:12" ht="38.25">
      <c r="A216" s="9" t="s">
        <v>218</v>
      </c>
      <c r="B216" s="29" t="s">
        <v>219</v>
      </c>
      <c r="C216" s="38"/>
      <c r="D216" s="24"/>
      <c r="E216" s="24"/>
      <c r="F216" s="37"/>
      <c r="G216" s="37"/>
      <c r="H216" s="48"/>
      <c r="I216" s="37"/>
      <c r="J216" s="37"/>
      <c r="K216" s="37"/>
      <c r="L216" s="37"/>
    </row>
    <row r="217" spans="1:12" ht="60" customHeight="1">
      <c r="A217" s="9" t="s">
        <v>220</v>
      </c>
      <c r="B217" s="29" t="s">
        <v>221</v>
      </c>
      <c r="C217" s="38"/>
      <c r="D217" s="24"/>
      <c r="E217" s="24"/>
      <c r="F217" s="37"/>
      <c r="G217" s="37"/>
      <c r="H217" s="48"/>
      <c r="I217" s="37"/>
      <c r="J217" s="37"/>
      <c r="K217" s="37"/>
      <c r="L217" s="37"/>
    </row>
    <row r="218" spans="1:12" ht="43.5" customHeight="1">
      <c r="A218" s="9" t="s">
        <v>222</v>
      </c>
      <c r="B218" s="29" t="s">
        <v>223</v>
      </c>
      <c r="C218" s="38"/>
      <c r="D218" s="24"/>
      <c r="E218" s="24"/>
      <c r="F218" s="37"/>
      <c r="G218" s="37"/>
      <c r="H218" s="48"/>
      <c r="I218" s="37"/>
      <c r="J218" s="37"/>
      <c r="K218" s="37"/>
      <c r="L218" s="37"/>
    </row>
    <row r="219" spans="1:12" ht="12.75">
      <c r="A219" s="72"/>
      <c r="B219" s="73" t="s">
        <v>78</v>
      </c>
      <c r="C219" s="78">
        <f aca="true" t="shared" si="8" ref="C219:H219">SUM(C210:C218)</f>
        <v>0</v>
      </c>
      <c r="D219" s="78">
        <f t="shared" si="8"/>
        <v>0</v>
      </c>
      <c r="E219" s="78">
        <f t="shared" si="8"/>
        <v>0</v>
      </c>
      <c r="F219" s="78">
        <f t="shared" si="8"/>
        <v>0</v>
      </c>
      <c r="G219" s="78">
        <f t="shared" si="8"/>
        <v>0</v>
      </c>
      <c r="H219" s="79">
        <f t="shared" si="8"/>
        <v>0</v>
      </c>
      <c r="I219" s="79">
        <f>SUM(I210:J218)</f>
        <v>0</v>
      </c>
      <c r="J219" s="79">
        <f>SUM(J210:K218)</f>
        <v>0</v>
      </c>
      <c r="K219" s="79">
        <f>SUM(K210:L218)</f>
        <v>0</v>
      </c>
      <c r="L219" s="79">
        <f>SUM(L210:M218)</f>
        <v>0</v>
      </c>
    </row>
    <row r="220" spans="1:12" ht="12.75" customHeight="1">
      <c r="A220" s="11"/>
      <c r="B220" s="30"/>
      <c r="C220" s="16"/>
      <c r="D220" s="16"/>
      <c r="E220" s="16"/>
      <c r="F220" s="14"/>
      <c r="G220" s="14"/>
      <c r="H220" s="19"/>
      <c r="I220" s="14"/>
      <c r="J220" s="14"/>
      <c r="K220" s="14"/>
      <c r="L220" s="14"/>
    </row>
    <row r="221" spans="1:12" ht="13.5" customHeight="1" thickBot="1">
      <c r="A221" s="11"/>
      <c r="B221" s="30"/>
      <c r="C221" s="16"/>
      <c r="D221" s="16"/>
      <c r="E221" s="16"/>
      <c r="F221" s="14"/>
      <c r="G221" s="14"/>
      <c r="H221" s="19"/>
      <c r="I221" s="14"/>
      <c r="J221" s="14"/>
      <c r="K221" s="14"/>
      <c r="L221" s="14"/>
    </row>
    <row r="222" spans="1:12" ht="12.75">
      <c r="A222" s="132" t="s">
        <v>224</v>
      </c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</row>
    <row r="223" spans="1:12" ht="44.25" customHeight="1">
      <c r="A223" s="9" t="s">
        <v>225</v>
      </c>
      <c r="B223" s="29" t="s">
        <v>36</v>
      </c>
      <c r="C223" s="38"/>
      <c r="D223" s="37"/>
      <c r="E223" s="37"/>
      <c r="F223" s="37"/>
      <c r="G223" s="37"/>
      <c r="H223" s="39"/>
      <c r="I223" s="37"/>
      <c r="J223" s="37"/>
      <c r="K223" s="37"/>
      <c r="L223" s="37"/>
    </row>
    <row r="224" spans="1:12" ht="25.5">
      <c r="A224" s="18" t="s">
        <v>226</v>
      </c>
      <c r="B224" s="29" t="s">
        <v>227</v>
      </c>
      <c r="C224" s="38"/>
      <c r="D224" s="24"/>
      <c r="E224" s="24"/>
      <c r="F224" s="24"/>
      <c r="G224" s="24"/>
      <c r="H224" s="39"/>
      <c r="I224" s="37"/>
      <c r="J224" s="37"/>
      <c r="K224" s="37"/>
      <c r="L224" s="37"/>
    </row>
    <row r="225" spans="1:12" ht="27" customHeight="1">
      <c r="A225" s="18" t="s">
        <v>228</v>
      </c>
      <c r="B225" s="29" t="s">
        <v>229</v>
      </c>
      <c r="C225" s="38"/>
      <c r="D225" s="37"/>
      <c r="E225" s="37"/>
      <c r="F225" s="37"/>
      <c r="G225" s="37"/>
      <c r="H225" s="48"/>
      <c r="I225" s="37"/>
      <c r="J225" s="37"/>
      <c r="K225" s="24"/>
      <c r="L225" s="24"/>
    </row>
    <row r="226" spans="1:12" ht="42" customHeight="1">
      <c r="A226" s="18" t="s">
        <v>230</v>
      </c>
      <c r="B226" s="29" t="s">
        <v>231</v>
      </c>
      <c r="C226" s="38"/>
      <c r="D226" s="24"/>
      <c r="E226" s="24"/>
      <c r="F226" s="24"/>
      <c r="G226" s="24"/>
      <c r="H226" s="48"/>
      <c r="I226" s="37"/>
      <c r="J226" s="37"/>
      <c r="K226" s="24"/>
      <c r="L226" s="24"/>
    </row>
    <row r="227" spans="1:12" ht="12.75">
      <c r="A227" s="18" t="s">
        <v>232</v>
      </c>
      <c r="B227" s="29" t="s">
        <v>233</v>
      </c>
      <c r="C227" s="38"/>
      <c r="D227" s="37"/>
      <c r="E227" s="37"/>
      <c r="F227" s="37"/>
      <c r="G227" s="37"/>
      <c r="H227" s="41"/>
      <c r="I227" s="37"/>
      <c r="J227" s="37"/>
      <c r="K227" s="24"/>
      <c r="L227" s="24"/>
    </row>
    <row r="228" spans="1:12" ht="39" customHeight="1">
      <c r="A228" s="18" t="s">
        <v>234</v>
      </c>
      <c r="B228" s="32" t="s">
        <v>235</v>
      </c>
      <c r="C228" s="38">
        <f>D228+E228+F228+G228</f>
        <v>5310</v>
      </c>
      <c r="D228" s="40">
        <v>5310</v>
      </c>
      <c r="E228" s="37"/>
      <c r="F228" s="37"/>
      <c r="G228" s="37"/>
      <c r="H228" s="41">
        <v>5086</v>
      </c>
      <c r="I228" s="37">
        <v>5086</v>
      </c>
      <c r="J228" s="37"/>
      <c r="K228" s="24"/>
      <c r="L228" s="24"/>
    </row>
    <row r="229" spans="1:12" ht="12.75">
      <c r="A229" s="18"/>
      <c r="B229" s="32" t="s">
        <v>8</v>
      </c>
      <c r="C229" s="38">
        <f>D229+E229+F229+G229</f>
        <v>257.9</v>
      </c>
      <c r="D229" s="40">
        <v>257.9</v>
      </c>
      <c r="E229" s="37"/>
      <c r="F229" s="37"/>
      <c r="G229" s="37"/>
      <c r="H229" s="41">
        <v>3742.1</v>
      </c>
      <c r="I229" s="37">
        <v>3742.1</v>
      </c>
      <c r="J229" s="37"/>
      <c r="K229" s="24"/>
      <c r="L229" s="24"/>
    </row>
    <row r="230" spans="1:12" ht="12.75">
      <c r="A230" s="72"/>
      <c r="B230" s="73" t="s">
        <v>78</v>
      </c>
      <c r="C230" s="74">
        <f aca="true" t="shared" si="9" ref="C230:L230">SUM(C223:C229)</f>
        <v>5567.9</v>
      </c>
      <c r="D230" s="74">
        <f t="shared" si="9"/>
        <v>5567.9</v>
      </c>
      <c r="E230" s="74">
        <f t="shared" si="9"/>
        <v>0</v>
      </c>
      <c r="F230" s="74">
        <f t="shared" si="9"/>
        <v>0</v>
      </c>
      <c r="G230" s="74">
        <f t="shared" si="9"/>
        <v>0</v>
      </c>
      <c r="H230" s="79">
        <f t="shared" si="9"/>
        <v>8828.1</v>
      </c>
      <c r="I230" s="74">
        <f t="shared" si="9"/>
        <v>8828.1</v>
      </c>
      <c r="J230" s="74">
        <f t="shared" si="9"/>
        <v>0</v>
      </c>
      <c r="K230" s="78">
        <f t="shared" si="9"/>
        <v>0</v>
      </c>
      <c r="L230" s="78">
        <f t="shared" si="9"/>
        <v>0</v>
      </c>
    </row>
    <row r="231" spans="1:12" ht="12.75">
      <c r="A231" s="130" t="s">
        <v>236</v>
      </c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1:12" ht="25.5">
      <c r="A232" s="18" t="s">
        <v>237</v>
      </c>
      <c r="B232" s="31" t="s">
        <v>238</v>
      </c>
      <c r="C232" s="38"/>
      <c r="D232" s="37"/>
      <c r="E232" s="37"/>
      <c r="F232" s="37"/>
      <c r="G232" s="37"/>
      <c r="H232" s="39"/>
      <c r="I232" s="37"/>
      <c r="J232" s="37"/>
      <c r="K232" s="37"/>
      <c r="L232" s="37"/>
    </row>
    <row r="233" spans="1:12" ht="57" customHeight="1">
      <c r="A233" s="17" t="s">
        <v>239</v>
      </c>
      <c r="B233" s="31" t="s">
        <v>240</v>
      </c>
      <c r="C233" s="38"/>
      <c r="D233" s="37"/>
      <c r="E233" s="37"/>
      <c r="F233" s="37"/>
      <c r="G233" s="37"/>
      <c r="H233" s="48"/>
      <c r="I233" s="37"/>
      <c r="J233" s="37"/>
      <c r="K233" s="24"/>
      <c r="L233" s="24"/>
    </row>
    <row r="234" spans="1:12" ht="12.75">
      <c r="A234" s="9" t="s">
        <v>241</v>
      </c>
      <c r="B234" s="31" t="s">
        <v>242</v>
      </c>
      <c r="C234" s="38"/>
      <c r="D234" s="37"/>
      <c r="E234" s="37"/>
      <c r="F234" s="37"/>
      <c r="G234" s="37"/>
      <c r="H234" s="48"/>
      <c r="I234" s="37"/>
      <c r="J234" s="37"/>
      <c r="K234" s="24"/>
      <c r="L234" s="24"/>
    </row>
    <row r="235" spans="1:12" ht="42.75" customHeight="1">
      <c r="A235" s="69" t="s">
        <v>243</v>
      </c>
      <c r="B235" s="70" t="s">
        <v>244</v>
      </c>
      <c r="C235" s="45">
        <f>D235+E235+F235+G235</f>
        <v>272</v>
      </c>
      <c r="D235" s="45">
        <f>D236+D237+D238+D239</f>
        <v>272</v>
      </c>
      <c r="E235" s="37"/>
      <c r="F235" s="37"/>
      <c r="G235" s="37"/>
      <c r="H235" s="48"/>
      <c r="I235" s="37"/>
      <c r="J235" s="37"/>
      <c r="K235" s="24"/>
      <c r="L235" s="24"/>
    </row>
    <row r="236" spans="1:12" ht="66" customHeight="1">
      <c r="A236" s="69" t="s">
        <v>245</v>
      </c>
      <c r="B236" s="70" t="s">
        <v>246</v>
      </c>
      <c r="C236" s="45">
        <f>D236+E236+F236+G236</f>
        <v>120</v>
      </c>
      <c r="D236" s="45">
        <v>120</v>
      </c>
      <c r="E236" s="37"/>
      <c r="F236" s="37"/>
      <c r="G236" s="37"/>
      <c r="H236" s="48"/>
      <c r="I236" s="37"/>
      <c r="J236" s="37"/>
      <c r="K236" s="24"/>
      <c r="L236" s="24"/>
    </row>
    <row r="237" spans="1:12" ht="25.5">
      <c r="A237" s="69" t="s">
        <v>247</v>
      </c>
      <c r="B237" s="70" t="s">
        <v>248</v>
      </c>
      <c r="C237" s="45">
        <f>D237+E237+F237+G237</f>
        <v>126</v>
      </c>
      <c r="D237" s="45">
        <v>126</v>
      </c>
      <c r="E237" s="37"/>
      <c r="F237" s="37"/>
      <c r="G237" s="37"/>
      <c r="H237" s="48"/>
      <c r="I237" s="37"/>
      <c r="J237" s="37"/>
      <c r="K237" s="24"/>
      <c r="L237" s="24"/>
    </row>
    <row r="238" spans="1:12" ht="30.75" customHeight="1">
      <c r="A238" s="69" t="s">
        <v>249</v>
      </c>
      <c r="B238" s="70" t="s">
        <v>250</v>
      </c>
      <c r="C238" s="45">
        <f>D238+E238+F238+G238</f>
        <v>16</v>
      </c>
      <c r="D238" s="45">
        <v>16</v>
      </c>
      <c r="E238" s="37"/>
      <c r="F238" s="37"/>
      <c r="G238" s="37"/>
      <c r="H238" s="48"/>
      <c r="I238" s="37"/>
      <c r="J238" s="37"/>
      <c r="K238" s="24"/>
      <c r="L238" s="24"/>
    </row>
    <row r="239" spans="1:12" ht="66" customHeight="1">
      <c r="A239" s="69" t="s">
        <v>251</v>
      </c>
      <c r="B239" s="70" t="s">
        <v>252</v>
      </c>
      <c r="C239" s="45">
        <f>D239+E239+F239+G239</f>
        <v>10</v>
      </c>
      <c r="D239" s="45">
        <v>10</v>
      </c>
      <c r="E239" s="37"/>
      <c r="F239" s="37"/>
      <c r="G239" s="37"/>
      <c r="H239" s="48"/>
      <c r="I239" s="37"/>
      <c r="J239" s="37"/>
      <c r="K239" s="24"/>
      <c r="L239" s="24"/>
    </row>
    <row r="240" spans="1:12" ht="12.75">
      <c r="A240" s="75"/>
      <c r="B240" s="73" t="s">
        <v>174</v>
      </c>
      <c r="C240" s="74">
        <f aca="true" t="shared" si="10" ref="C240:H240">SUM(C232:C239)</f>
        <v>544</v>
      </c>
      <c r="D240" s="74">
        <f t="shared" si="10"/>
        <v>544</v>
      </c>
      <c r="E240" s="74">
        <f t="shared" si="10"/>
        <v>0</v>
      </c>
      <c r="F240" s="74">
        <f t="shared" si="10"/>
        <v>0</v>
      </c>
      <c r="G240" s="74">
        <f t="shared" si="10"/>
        <v>0</v>
      </c>
      <c r="H240" s="79">
        <f t="shared" si="10"/>
        <v>0</v>
      </c>
      <c r="I240" s="79">
        <f>SUM(I232:J239)</f>
        <v>0</v>
      </c>
      <c r="J240" s="79">
        <f>SUM(J232:K239)</f>
        <v>0</v>
      </c>
      <c r="K240" s="79">
        <f>SUM(K232:L239)</f>
        <v>0</v>
      </c>
      <c r="L240" s="79">
        <f>SUM(L232:M239)</f>
        <v>0</v>
      </c>
    </row>
    <row r="241" spans="1:12" ht="18" customHeight="1">
      <c r="A241" s="129" t="s">
        <v>343</v>
      </c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</row>
    <row r="242" spans="1:12" ht="30" customHeight="1">
      <c r="A242" s="20" t="s">
        <v>253</v>
      </c>
      <c r="B242" s="33" t="s">
        <v>254</v>
      </c>
      <c r="C242" s="45">
        <f aca="true" t="shared" si="11" ref="C242:C247">D242+E242+F242+G242</f>
        <v>765.9499999999999</v>
      </c>
      <c r="D242" s="45"/>
      <c r="E242" s="45">
        <f>774.3+75+206.5-331.6+41.75</f>
        <v>765.9499999999999</v>
      </c>
      <c r="F242" s="45"/>
      <c r="G242" s="45"/>
      <c r="H242" s="49"/>
      <c r="I242" s="45"/>
      <c r="J242" s="45"/>
      <c r="K242" s="50"/>
      <c r="L242" s="50"/>
    </row>
    <row r="243" spans="1:12" ht="28.5" customHeight="1">
      <c r="A243" s="20" t="s">
        <v>255</v>
      </c>
      <c r="B243" s="33" t="s">
        <v>256</v>
      </c>
      <c r="C243" s="45">
        <f t="shared" si="11"/>
        <v>432.5</v>
      </c>
      <c r="D243" s="45"/>
      <c r="E243" s="45">
        <f>459.5-41+14</f>
        <v>432.5</v>
      </c>
      <c r="F243" s="45"/>
      <c r="G243" s="45"/>
      <c r="H243" s="49"/>
      <c r="I243" s="45"/>
      <c r="J243" s="45"/>
      <c r="K243" s="50"/>
      <c r="L243" s="50"/>
    </row>
    <row r="244" spans="1:12" ht="32.25" customHeight="1">
      <c r="A244" s="20" t="s">
        <v>257</v>
      </c>
      <c r="B244" s="33" t="s">
        <v>258</v>
      </c>
      <c r="C244" s="45">
        <f t="shared" si="11"/>
        <v>693.1</v>
      </c>
      <c r="D244" s="45"/>
      <c r="E244" s="45">
        <f>532.4+42.7+22.4-172.7+0.2+268.1</f>
        <v>693.1</v>
      </c>
      <c r="F244" s="45"/>
      <c r="G244" s="45"/>
      <c r="H244" s="49"/>
      <c r="I244" s="45"/>
      <c r="J244" s="45"/>
      <c r="K244" s="50"/>
      <c r="L244" s="50"/>
    </row>
    <row r="245" spans="1:12" ht="27.75" customHeight="1">
      <c r="A245" s="20" t="s">
        <v>259</v>
      </c>
      <c r="B245" s="33" t="s">
        <v>260</v>
      </c>
      <c r="C245" s="45">
        <f t="shared" si="11"/>
        <v>133.5</v>
      </c>
      <c r="D245" s="45"/>
      <c r="E245" s="45">
        <f>78.5+55</f>
        <v>133.5</v>
      </c>
      <c r="F245" s="45"/>
      <c r="G245" s="45"/>
      <c r="H245" s="49"/>
      <c r="I245" s="45"/>
      <c r="J245" s="45"/>
      <c r="K245" s="50"/>
      <c r="L245" s="50"/>
    </row>
    <row r="246" spans="1:12" ht="33.75" customHeight="1">
      <c r="A246" s="20" t="s">
        <v>261</v>
      </c>
      <c r="B246" s="33" t="s">
        <v>262</v>
      </c>
      <c r="C246" s="45">
        <f t="shared" si="11"/>
        <v>365.1000000000001</v>
      </c>
      <c r="D246" s="45"/>
      <c r="E246" s="45">
        <f>589+4.2-33.8-163.3-14-17</f>
        <v>365.1000000000001</v>
      </c>
      <c r="F246" s="45"/>
      <c r="G246" s="45"/>
      <c r="H246" s="49"/>
      <c r="I246" s="45"/>
      <c r="J246" s="45"/>
      <c r="K246" s="50"/>
      <c r="L246" s="50"/>
    </row>
    <row r="247" spans="1:12" ht="28.5" customHeight="1">
      <c r="A247" s="20" t="s">
        <v>263</v>
      </c>
      <c r="B247" s="33" t="s">
        <v>264</v>
      </c>
      <c r="C247" s="45">
        <f t="shared" si="11"/>
        <v>38</v>
      </c>
      <c r="D247" s="45"/>
      <c r="E247" s="45">
        <f>47-13.2+7.2-3</f>
        <v>38</v>
      </c>
      <c r="F247" s="45"/>
      <c r="G247" s="45"/>
      <c r="H247" s="49"/>
      <c r="I247" s="45"/>
      <c r="J247" s="45"/>
      <c r="K247" s="50"/>
      <c r="L247" s="50"/>
    </row>
    <row r="248" spans="1:13" ht="12.75">
      <c r="A248" s="75"/>
      <c r="B248" s="73" t="s">
        <v>174</v>
      </c>
      <c r="C248" s="74">
        <f>SUM(C242:C247)</f>
        <v>2428.1499999999996</v>
      </c>
      <c r="D248" s="74"/>
      <c r="E248" s="74">
        <f>SUM(E242:E247)</f>
        <v>2428.1499999999996</v>
      </c>
      <c r="F248" s="74"/>
      <c r="G248" s="74"/>
      <c r="H248" s="79"/>
      <c r="I248" s="74"/>
      <c r="J248" s="74"/>
      <c r="K248" s="78"/>
      <c r="L248" s="78"/>
      <c r="M248" s="53">
        <f>F249+K249</f>
        <v>995022.8</v>
      </c>
    </row>
    <row r="249" spans="1:13" ht="12.75">
      <c r="A249" s="80"/>
      <c r="B249" s="81" t="s">
        <v>265</v>
      </c>
      <c r="C249" s="82">
        <f aca="true" t="shared" si="12" ref="C249:L249">C93+C157+C186+C195+C207+C219+C230+C240+C248</f>
        <v>167394.9</v>
      </c>
      <c r="D249" s="82">
        <f t="shared" si="12"/>
        <v>86679</v>
      </c>
      <c r="E249" s="82">
        <f t="shared" si="12"/>
        <v>26694.6</v>
      </c>
      <c r="F249" s="82">
        <f t="shared" si="12"/>
        <v>270165.8</v>
      </c>
      <c r="G249" s="82">
        <f t="shared" si="12"/>
        <v>291928.4</v>
      </c>
      <c r="H249" s="83">
        <f t="shared" si="12"/>
        <v>1546530.1</v>
      </c>
      <c r="I249" s="84">
        <f t="shared" si="12"/>
        <v>51328.1</v>
      </c>
      <c r="J249" s="84">
        <f t="shared" si="12"/>
        <v>73000</v>
      </c>
      <c r="K249" s="84">
        <f t="shared" si="12"/>
        <v>724857</v>
      </c>
      <c r="L249" s="84">
        <f t="shared" si="12"/>
        <v>697344.9999999999</v>
      </c>
      <c r="M249" s="53">
        <f>G249+L249</f>
        <v>989273.3999999999</v>
      </c>
    </row>
    <row r="250" spans="1:13" ht="12.75">
      <c r="A250" s="21"/>
      <c r="B250" s="3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53"/>
    </row>
    <row r="251" spans="1:12" ht="12.75">
      <c r="A251" s="22"/>
      <c r="B251" s="35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ht="12.75">
      <c r="A252" s="128" t="s">
        <v>266</v>
      </c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1:12" ht="12.75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1:12" ht="12.75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1:12" ht="11.25" customHeight="1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1:12" ht="12.75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1:12" ht="12.75">
      <c r="A257" s="128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1:12" ht="12.75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1:12" ht="12.75">
      <c r="A259" s="128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1:12" ht="12.75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1:12" ht="12.75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1:12" ht="12.75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1:12" ht="12.75">
      <c r="A263" s="128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1:12" ht="12.75">
      <c r="A264" s="128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1:12" ht="12.75">
      <c r="A265" s="128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1:12" ht="12.75">
      <c r="A266" s="128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1:12" ht="12.75">
      <c r="A267" s="128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1:12" ht="12.75">
      <c r="A268" s="128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1:12" ht="12.75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1:12" ht="12.75">
      <c r="A270" s="128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1:12" ht="12.75">
      <c r="A271" s="128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1:12" ht="12.75">
      <c r="A272" s="128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1:12" ht="12.75">
      <c r="A273" s="128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1:12" ht="12.75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1:12" ht="12.75">
      <c r="A275" s="128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1:12" ht="12.75">
      <c r="A276" s="128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1:12" ht="12.75">
      <c r="A277" s="128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1:12" ht="12.75">
      <c r="A278" s="128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1:12" ht="12.75">
      <c r="A279" s="128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</row>
  </sheetData>
  <sheetProtection/>
  <mergeCells count="37">
    <mergeCell ref="A252:L279"/>
    <mergeCell ref="A241:L241"/>
    <mergeCell ref="A231:L231"/>
    <mergeCell ref="A222:L222"/>
    <mergeCell ref="A208:L209"/>
    <mergeCell ref="A196:L196"/>
    <mergeCell ref="A188:L188"/>
    <mergeCell ref="A160:L160"/>
    <mergeCell ref="A161:L161"/>
    <mergeCell ref="A162:L162"/>
    <mergeCell ref="A64:A65"/>
    <mergeCell ref="A66:A67"/>
    <mergeCell ref="C13:C14"/>
    <mergeCell ref="D13:D14"/>
    <mergeCell ref="A11:A14"/>
    <mergeCell ref="B11:B14"/>
    <mergeCell ref="C11:L11"/>
    <mergeCell ref="C12:G12"/>
    <mergeCell ref="H12:L12"/>
    <mergeCell ref="G13:G14"/>
    <mergeCell ref="E13:E14"/>
    <mergeCell ref="F13:F14"/>
    <mergeCell ref="A16:L16"/>
    <mergeCell ref="H13:H14"/>
    <mergeCell ref="I13:I14"/>
    <mergeCell ref="J13:J14"/>
    <mergeCell ref="K13:K14"/>
    <mergeCell ref="L13:L14"/>
    <mergeCell ref="A68:A69"/>
    <mergeCell ref="A70:A71"/>
    <mergeCell ref="A155:A156"/>
    <mergeCell ref="A73:A74"/>
    <mergeCell ref="A75:A76"/>
    <mergeCell ref="A141:A142"/>
    <mergeCell ref="A145:A146"/>
    <mergeCell ref="A143:A144"/>
    <mergeCell ref="A96:L96"/>
  </mergeCells>
  <printOptions/>
  <pageMargins left="0.26" right="0.2" top="0.17" bottom="0.16" header="0.5" footer="0.16"/>
  <pageSetup horizontalDpi="600" verticalDpi="600" orientation="landscape" paperSize="9" scale="89" r:id="rId1"/>
  <headerFooter alignWithMargins="0">
    <oddFooter>&amp;CСтраница 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Степанова Ю.А.</cp:lastModifiedBy>
  <cp:lastPrinted>2014-03-27T10:06:55Z</cp:lastPrinted>
  <dcterms:created xsi:type="dcterms:W3CDTF">1996-10-08T23:32:33Z</dcterms:created>
  <dcterms:modified xsi:type="dcterms:W3CDTF">2014-06-02T14:22:38Z</dcterms:modified>
  <cp:category/>
  <cp:version/>
  <cp:contentType/>
  <cp:contentStatus/>
</cp:coreProperties>
</file>