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I1513" i="3"/>
  <c r="H1513"/>
  <c r="H15"/>
  <c r="I15" s="1"/>
  <c r="H16"/>
  <c r="I16" s="1"/>
  <c r="H17"/>
  <c r="H18"/>
  <c r="H19"/>
  <c r="H20"/>
  <c r="I20" s="1"/>
  <c r="H21"/>
  <c r="H22"/>
  <c r="H23"/>
  <c r="I23" s="1"/>
  <c r="H24"/>
  <c r="H25"/>
  <c r="H26"/>
  <c r="H27"/>
  <c r="H28"/>
  <c r="H29"/>
  <c r="H30"/>
  <c r="I30" s="1"/>
  <c r="H34"/>
  <c r="H41"/>
  <c r="I41" s="1"/>
  <c r="H42"/>
  <c r="H43"/>
  <c r="I43" s="1"/>
  <c r="H44"/>
  <c r="I44" s="1"/>
  <c r="H45"/>
  <c r="I45" s="1"/>
  <c r="H47"/>
  <c r="I47" s="1"/>
  <c r="H48"/>
  <c r="I48" s="1"/>
  <c r="H49"/>
  <c r="H50"/>
  <c r="I50" s="1"/>
  <c r="H51"/>
  <c r="I51" s="1"/>
  <c r="H52"/>
  <c r="H53"/>
  <c r="I53" s="1"/>
  <c r="H54"/>
  <c r="I54" s="1"/>
  <c r="H55"/>
  <c r="H57"/>
  <c r="I57" s="1"/>
  <c r="H58"/>
  <c r="H59"/>
  <c r="I59" s="1"/>
  <c r="H60"/>
  <c r="I60" s="1"/>
  <c r="H61"/>
  <c r="H62"/>
  <c r="I62" s="1"/>
  <c r="H63"/>
  <c r="I63" s="1"/>
  <c r="H64"/>
  <c r="H65"/>
  <c r="I65" s="1"/>
  <c r="H67"/>
  <c r="H68"/>
  <c r="I68" s="1"/>
  <c r="H69"/>
  <c r="I69" s="1"/>
  <c r="H70"/>
  <c r="I70" s="1"/>
  <c r="H71"/>
  <c r="H72"/>
  <c r="I72" s="1"/>
  <c r="H73"/>
  <c r="H74"/>
  <c r="I74" s="1"/>
  <c r="H75"/>
  <c r="I75" s="1"/>
  <c r="H77"/>
  <c r="H78"/>
  <c r="I78" s="1"/>
  <c r="H85"/>
  <c r="H86"/>
  <c r="H88"/>
  <c r="I88" s="1"/>
  <c r="H89"/>
  <c r="H90"/>
  <c r="I90" s="1"/>
  <c r="H92"/>
  <c r="I92" s="1"/>
  <c r="H93"/>
  <c r="H95"/>
  <c r="I95" s="1"/>
  <c r="H96"/>
  <c r="H98"/>
  <c r="H99"/>
  <c r="I99" s="1"/>
  <c r="H100"/>
  <c r="I100" s="1"/>
  <c r="H101"/>
  <c r="H102"/>
  <c r="I102" s="1"/>
  <c r="H103"/>
  <c r="I103" s="1"/>
  <c r="H104"/>
  <c r="I104" s="1"/>
  <c r="H106"/>
  <c r="I106" s="1"/>
  <c r="H107"/>
  <c r="I107" s="1"/>
  <c r="H108"/>
  <c r="H109"/>
  <c r="I109" s="1"/>
  <c r="H111"/>
  <c r="H112"/>
  <c r="I112" s="1"/>
  <c r="H113"/>
  <c r="I113" s="1"/>
  <c r="H114"/>
  <c r="H115"/>
  <c r="I115" s="1"/>
  <c r="H117"/>
  <c r="I117" s="1"/>
  <c r="H118"/>
  <c r="H122"/>
  <c r="H121" s="1"/>
  <c r="I122"/>
  <c r="H123"/>
  <c r="H125"/>
  <c r="H126"/>
  <c r="H127"/>
  <c r="H129"/>
  <c r="I129" s="1"/>
  <c r="H130"/>
  <c r="H131"/>
  <c r="I131" s="1"/>
  <c r="H132"/>
  <c r="I132" s="1"/>
  <c r="H133"/>
  <c r="I133" s="1"/>
  <c r="H135"/>
  <c r="I135" s="1"/>
  <c r="H137"/>
  <c r="H138"/>
  <c r="I138" s="1"/>
  <c r="H139"/>
  <c r="I139" s="1"/>
  <c r="H140"/>
  <c r="H141"/>
  <c r="I141" s="1"/>
  <c r="H142"/>
  <c r="I142" s="1"/>
  <c r="H143"/>
  <c r="H144"/>
  <c r="I144" s="1"/>
  <c r="H146"/>
  <c r="H147"/>
  <c r="I147" s="1"/>
  <c r="H148"/>
  <c r="I148" s="1"/>
  <c r="H149"/>
  <c r="I149" s="1"/>
  <c r="H150"/>
  <c r="H152"/>
  <c r="H153"/>
  <c r="H154"/>
  <c r="I154" s="1"/>
  <c r="H155"/>
  <c r="H156"/>
  <c r="I156" s="1"/>
  <c r="H157"/>
  <c r="H160"/>
  <c r="H161"/>
  <c r="I161" s="1"/>
  <c r="H162"/>
  <c r="H164"/>
  <c r="I164" s="1"/>
  <c r="H165"/>
  <c r="I165" s="1"/>
  <c r="H166"/>
  <c r="H168"/>
  <c r="H169"/>
  <c r="H170"/>
  <c r="I170" s="1"/>
  <c r="H176"/>
  <c r="H177"/>
  <c r="H178"/>
  <c r="H179"/>
  <c r="H181"/>
  <c r="I181" s="1"/>
  <c r="H182"/>
  <c r="I182" s="1"/>
  <c r="H183"/>
  <c r="H184"/>
  <c r="I184" s="1"/>
  <c r="H185"/>
  <c r="I185" s="1"/>
  <c r="H186"/>
  <c r="I186" s="1"/>
  <c r="H188"/>
  <c r="I188" s="1"/>
  <c r="H189"/>
  <c r="H191"/>
  <c r="I191" s="1"/>
  <c r="H192"/>
  <c r="I192" s="1"/>
  <c r="H193"/>
  <c r="H194"/>
  <c r="H187"/>
  <c r="H196"/>
  <c r="I196" s="1"/>
  <c r="H197"/>
  <c r="I197" s="1"/>
  <c r="H198"/>
  <c r="H199"/>
  <c r="H200"/>
  <c r="H201"/>
  <c r="I201" s="1"/>
  <c r="H204"/>
  <c r="H202"/>
  <c r="I202" s="1"/>
  <c r="H203"/>
  <c r="I203" s="1"/>
  <c r="H206"/>
  <c r="I206" s="1"/>
  <c r="H207"/>
  <c r="H208"/>
  <c r="H209"/>
  <c r="H211"/>
  <c r="H212"/>
  <c r="H213"/>
  <c r="I213" s="1"/>
  <c r="H214"/>
  <c r="H215"/>
  <c r="I215" s="1"/>
  <c r="H216"/>
  <c r="H218"/>
  <c r="I218" s="1"/>
  <c r="H219"/>
  <c r="I219" s="1"/>
  <c r="H221"/>
  <c r="I221" s="1"/>
  <c r="H222"/>
  <c r="I222" s="1"/>
  <c r="H223"/>
  <c r="H225"/>
  <c r="I225" s="1"/>
  <c r="H226"/>
  <c r="H232"/>
  <c r="I232" s="1"/>
  <c r="H249"/>
  <c r="H250"/>
  <c r="I250" s="1"/>
  <c r="H251"/>
  <c r="I251" s="1"/>
  <c r="H252"/>
  <c r="H254"/>
  <c r="I254" s="1"/>
  <c r="H255"/>
  <c r="I255" s="1"/>
  <c r="H257"/>
  <c r="I257" s="1"/>
  <c r="H258"/>
  <c r="I258" s="1"/>
  <c r="H260"/>
  <c r="H261"/>
  <c r="I261" s="1"/>
  <c r="H262"/>
  <c r="H263"/>
  <c r="I263" s="1"/>
  <c r="H265"/>
  <c r="I265" s="1"/>
  <c r="H266"/>
  <c r="H268"/>
  <c r="H269"/>
  <c r="I269" s="1"/>
  <c r="H271"/>
  <c r="I271" s="1"/>
  <c r="H272"/>
  <c r="H278"/>
  <c r="H279"/>
  <c r="H280"/>
  <c r="H281"/>
  <c r="H282"/>
  <c r="H283"/>
  <c r="H284"/>
  <c r="H285"/>
  <c r="H286"/>
  <c r="H287"/>
  <c r="I287" s="1"/>
  <c r="H289"/>
  <c r="I289" s="1"/>
  <c r="H290"/>
  <c r="H291"/>
  <c r="I291" s="1"/>
  <c r="H292"/>
  <c r="H293"/>
  <c r="H294"/>
  <c r="H296"/>
  <c r="I296" s="1"/>
  <c r="H297"/>
  <c r="I297" s="1"/>
  <c r="H298"/>
  <c r="H299"/>
  <c r="I299" s="1"/>
  <c r="H300"/>
  <c r="H302"/>
  <c r="I302" s="1"/>
  <c r="H303"/>
  <c r="H305"/>
  <c r="I305" s="1"/>
  <c r="H306"/>
  <c r="H308"/>
  <c r="I308" s="1"/>
  <c r="H309"/>
  <c r="I309" s="1"/>
  <c r="H311"/>
  <c r="I311" s="1"/>
  <c r="H312"/>
  <c r="I312" s="1"/>
  <c r="H313"/>
  <c r="H314"/>
  <c r="I314" s="1"/>
  <c r="H316"/>
  <c r="H317"/>
  <c r="I317" s="1"/>
  <c r="H319"/>
  <c r="H320"/>
  <c r="I320" s="1"/>
  <c r="H321"/>
  <c r="I321" s="1"/>
  <c r="H322"/>
  <c r="H324"/>
  <c r="I324" s="1"/>
  <c r="H325"/>
  <c r="H326"/>
  <c r="H327"/>
  <c r="H328"/>
  <c r="I328" s="1"/>
  <c r="H329"/>
  <c r="H331"/>
  <c r="H332"/>
  <c r="I332" s="1"/>
  <c r="H334"/>
  <c r="I334" s="1"/>
  <c r="H335"/>
  <c r="I335" s="1"/>
  <c r="H337"/>
  <c r="H338"/>
  <c r="H341"/>
  <c r="I341" s="1"/>
  <c r="H343"/>
  <c r="H344"/>
  <c r="I344" s="1"/>
  <c r="H345"/>
  <c r="I345" s="1"/>
  <c r="H347"/>
  <c r="H348"/>
  <c r="I348" s="1"/>
  <c r="H349"/>
  <c r="H351"/>
  <c r="H352"/>
  <c r="H354"/>
  <c r="I354" s="1"/>
  <c r="H355"/>
  <c r="H357"/>
  <c r="I357" s="1"/>
  <c r="H358"/>
  <c r="H359"/>
  <c r="H360"/>
  <c r="H361"/>
  <c r="I361" s="1"/>
  <c r="H369"/>
  <c r="I369" s="1"/>
  <c r="H370"/>
  <c r="H371"/>
  <c r="H372"/>
  <c r="H373"/>
  <c r="H374"/>
  <c r="H376"/>
  <c r="H377"/>
  <c r="H378"/>
  <c r="I378" s="1"/>
  <c r="H380"/>
  <c r="H381"/>
  <c r="H382"/>
  <c r="H384"/>
  <c r="H385"/>
  <c r="I385" s="1"/>
  <c r="H386"/>
  <c r="H388"/>
  <c r="H389"/>
  <c r="I389" s="1"/>
  <c r="H391"/>
  <c r="H392"/>
  <c r="H394"/>
  <c r="I394" s="1"/>
  <c r="H395"/>
  <c r="H396"/>
  <c r="I396" s="1"/>
  <c r="H397"/>
  <c r="I397" s="1"/>
  <c r="H398"/>
  <c r="I398" s="1"/>
  <c r="H400"/>
  <c r="H401"/>
  <c r="H402"/>
  <c r="I402" s="1"/>
  <c r="I403"/>
  <c r="H404"/>
  <c r="H405"/>
  <c r="H406"/>
  <c r="H407"/>
  <c r="I407" s="1"/>
  <c r="H408"/>
  <c r="I408" s="1"/>
  <c r="H409"/>
  <c r="H411"/>
  <c r="I411" s="1"/>
  <c r="H412"/>
  <c r="H413"/>
  <c r="H415"/>
  <c r="H416"/>
  <c r="H417"/>
  <c r="H419"/>
  <c r="H420"/>
  <c r="I420" s="1"/>
  <c r="H430"/>
  <c r="H431"/>
  <c r="H432"/>
  <c r="H433"/>
  <c r="I433" s="1"/>
  <c r="H434"/>
  <c r="I434" s="1"/>
  <c r="H435"/>
  <c r="H436"/>
  <c r="I436" s="1"/>
  <c r="H438"/>
  <c r="H441"/>
  <c r="H442"/>
  <c r="I442" s="1"/>
  <c r="H444"/>
  <c r="H445"/>
  <c r="I445" s="1"/>
  <c r="H446"/>
  <c r="H447"/>
  <c r="H448"/>
  <c r="H449"/>
  <c r="H451"/>
  <c r="H452"/>
  <c r="H454"/>
  <c r="H455"/>
  <c r="I455" s="1"/>
  <c r="H456"/>
  <c r="H457"/>
  <c r="I457" s="1"/>
  <c r="H458"/>
  <c r="I458" s="1"/>
  <c r="H459"/>
  <c r="H461"/>
  <c r="I461" s="1"/>
  <c r="H462"/>
  <c r="H464"/>
  <c r="I464" s="1"/>
  <c r="H465"/>
  <c r="H466"/>
  <c r="I466" s="1"/>
  <c r="H468"/>
  <c r="H469"/>
  <c r="I469" s="1"/>
  <c r="H471"/>
  <c r="H472"/>
  <c r="I472" s="1"/>
  <c r="H474"/>
  <c r="H475"/>
  <c r="H476"/>
  <c r="I476" s="1"/>
  <c r="H477"/>
  <c r="H479"/>
  <c r="I479" s="1"/>
  <c r="H480"/>
  <c r="H482"/>
  <c r="H483"/>
  <c r="I484"/>
  <c r="H485"/>
  <c r="H486"/>
  <c r="I486" s="1"/>
  <c r="H488"/>
  <c r="H489"/>
  <c r="H491"/>
  <c r="H492"/>
  <c r="I492" s="1"/>
  <c r="H494"/>
  <c r="I494" s="1"/>
  <c r="H495"/>
  <c r="I495" s="1"/>
  <c r="H496"/>
  <c r="H505"/>
  <c r="H506"/>
  <c r="H508"/>
  <c r="I508" s="1"/>
  <c r="H509"/>
  <c r="I509" s="1"/>
  <c r="H511"/>
  <c r="H512"/>
  <c r="H513"/>
  <c r="I513" s="1"/>
  <c r="H515"/>
  <c r="H516"/>
  <c r="H517"/>
  <c r="I517" s="1"/>
  <c r="H520"/>
  <c r="H518"/>
  <c r="I518" s="1"/>
  <c r="H519"/>
  <c r="I519" s="1"/>
  <c r="H524"/>
  <c r="I524" s="1"/>
  <c r="H525"/>
  <c r="H526"/>
  <c r="I526" s="1"/>
  <c r="H527"/>
  <c r="I527" s="1"/>
  <c r="H528"/>
  <c r="H529"/>
  <c r="I529" s="1"/>
  <c r="H530"/>
  <c r="H531"/>
  <c r="I531"/>
  <c r="H532"/>
  <c r="H534"/>
  <c r="I534" s="1"/>
  <c r="H535"/>
  <c r="H536"/>
  <c r="I536" s="1"/>
  <c r="H541"/>
  <c r="I541" s="1"/>
  <c r="H542"/>
  <c r="H543"/>
  <c r="H544"/>
  <c r="H547"/>
  <c r="H548"/>
  <c r="H549"/>
  <c r="H550"/>
  <c r="H551"/>
  <c r="H552"/>
  <c r="I552" s="1"/>
  <c r="H553"/>
  <c r="I553" s="1"/>
  <c r="H555"/>
  <c r="H556"/>
  <c r="H558"/>
  <c r="I558" s="1"/>
  <c r="H559"/>
  <c r="H561"/>
  <c r="H562"/>
  <c r="I562" s="1"/>
  <c r="H564"/>
  <c r="H565"/>
  <c r="I565" s="1"/>
  <c r="H567"/>
  <c r="I567" s="1"/>
  <c r="H568"/>
  <c r="I568" s="1"/>
  <c r="H570"/>
  <c r="H571"/>
  <c r="I571" s="1"/>
  <c r="H572"/>
  <c r="H573"/>
  <c r="I573" s="1"/>
  <c r="H574"/>
  <c r="I574" s="1"/>
  <c r="H575"/>
  <c r="H576"/>
  <c r="H578"/>
  <c r="H579"/>
  <c r="I579" s="1"/>
  <c r="H583"/>
  <c r="I583" s="1"/>
  <c r="H584"/>
  <c r="I584" s="1"/>
  <c r="H586"/>
  <c r="I586" s="1"/>
  <c r="H587"/>
  <c r="H589"/>
  <c r="I589" s="1"/>
  <c r="H590"/>
  <c r="I590" s="1"/>
  <c r="H591"/>
  <c r="H592"/>
  <c r="H593"/>
  <c r="H594"/>
  <c r="H595"/>
  <c r="H596"/>
  <c r="I596" s="1"/>
  <c r="H598"/>
  <c r="I598" s="1"/>
  <c r="H599"/>
  <c r="H600"/>
  <c r="I600" s="1"/>
  <c r="H601"/>
  <c r="I601" s="1"/>
  <c r="H602"/>
  <c r="H603"/>
  <c r="I603" s="1"/>
  <c r="H604"/>
  <c r="I604" s="1"/>
  <c r="H606"/>
  <c r="I606" s="1"/>
  <c r="H607"/>
  <c r="H608"/>
  <c r="H609"/>
  <c r="I609" s="1"/>
  <c r="H610"/>
  <c r="H611"/>
  <c r="I611" s="1"/>
  <c r="H613"/>
  <c r="H614"/>
  <c r="H615"/>
  <c r="I615" s="1"/>
  <c r="H616"/>
  <c r="H617"/>
  <c r="I617" s="1"/>
  <c r="H619"/>
  <c r="H620"/>
  <c r="I620" s="1"/>
  <c r="H621"/>
  <c r="H622"/>
  <c r="H623"/>
  <c r="I623" s="1"/>
  <c r="H625"/>
  <c r="H626"/>
  <c r="I626" s="1"/>
  <c r="H628"/>
  <c r="H629"/>
  <c r="H631"/>
  <c r="H632"/>
  <c r="H633"/>
  <c r="I633" s="1"/>
  <c r="H634"/>
  <c r="H635"/>
  <c r="I635" s="1"/>
  <c r="H637"/>
  <c r="I637" s="1"/>
  <c r="H638"/>
  <c r="H640"/>
  <c r="H641"/>
  <c r="H642"/>
  <c r="I642" s="1"/>
  <c r="H643"/>
  <c r="H645"/>
  <c r="H646"/>
  <c r="I646"/>
  <c r="H647"/>
  <c r="H648"/>
  <c r="H649"/>
  <c r="I649" s="1"/>
  <c r="H650"/>
  <c r="H652"/>
  <c r="H653"/>
  <c r="I653" s="1"/>
  <c r="H654"/>
  <c r="I654" s="1"/>
  <c r="H656"/>
  <c r="H657"/>
  <c r="H658"/>
  <c r="H660"/>
  <c r="H661"/>
  <c r="I661" s="1"/>
  <c r="H662"/>
  <c r="I662" s="1"/>
  <c r="H663"/>
  <c r="H664"/>
  <c r="I664" s="1"/>
  <c r="H665"/>
  <c r="H666"/>
  <c r="H668"/>
  <c r="I668" s="1"/>
  <c r="H669"/>
  <c r="H670"/>
  <c r="H671"/>
  <c r="H672"/>
  <c r="I672" s="1"/>
  <c r="H675"/>
  <c r="H677"/>
  <c r="H678"/>
  <c r="H679"/>
  <c r="H680"/>
  <c r="I680"/>
  <c r="H681"/>
  <c r="H683"/>
  <c r="H685"/>
  <c r="I685" s="1"/>
  <c r="H686"/>
  <c r="I686" s="1"/>
  <c r="H687"/>
  <c r="H689"/>
  <c r="H691"/>
  <c r="H717"/>
  <c r="I717" s="1"/>
  <c r="H724"/>
  <c r="H725"/>
  <c r="H694"/>
  <c r="H695"/>
  <c r="H696"/>
  <c r="H697"/>
  <c r="I697" s="1"/>
  <c r="H699"/>
  <c r="H700"/>
  <c r="I700" s="1"/>
  <c r="H701"/>
  <c r="H703"/>
  <c r="I703" s="1"/>
  <c r="H704"/>
  <c r="I704" s="1"/>
  <c r="H705"/>
  <c r="H706"/>
  <c r="H710"/>
  <c r="H711"/>
  <c r="H712"/>
  <c r="H713"/>
  <c r="I713" s="1"/>
  <c r="H718"/>
  <c r="H719"/>
  <c r="H720"/>
  <c r="I720" s="1"/>
  <c r="H721"/>
  <c r="H722"/>
  <c r="H732"/>
  <c r="H733"/>
  <c r="H734"/>
  <c r="H735"/>
  <c r="I735" s="1"/>
  <c r="H736"/>
  <c r="H737"/>
  <c r="I737" s="1"/>
  <c r="H739"/>
  <c r="I739" s="1"/>
  <c r="H741"/>
  <c r="I741" s="1"/>
  <c r="H742"/>
  <c r="I742" s="1"/>
  <c r="H743"/>
  <c r="H744"/>
  <c r="H745"/>
  <c r="H746"/>
  <c r="I746" s="1"/>
  <c r="H747"/>
  <c r="I747" s="1"/>
  <c r="I750"/>
  <c r="H752"/>
  <c r="H753"/>
  <c r="I753" s="1"/>
  <c r="H754"/>
  <c r="I754" s="1"/>
  <c r="H755"/>
  <c r="H756"/>
  <c r="I756" s="1"/>
  <c r="H757"/>
  <c r="I757" s="1"/>
  <c r="H758"/>
  <c r="I758" s="1"/>
  <c r="H760"/>
  <c r="I760" s="1"/>
  <c r="H761"/>
  <c r="I761" s="1"/>
  <c r="H762"/>
  <c r="H763"/>
  <c r="H764"/>
  <c r="H765"/>
  <c r="I765" s="1"/>
  <c r="H766"/>
  <c r="I766" s="1"/>
  <c r="H767"/>
  <c r="H769"/>
  <c r="H771"/>
  <c r="I771" s="1"/>
  <c r="H772"/>
  <c r="I772" s="1"/>
  <c r="H773"/>
  <c r="H774"/>
  <c r="I774" s="1"/>
  <c r="H776"/>
  <c r="I776" s="1"/>
  <c r="H778"/>
  <c r="H779"/>
  <c r="I779" s="1"/>
  <c r="H780"/>
  <c r="H782"/>
  <c r="I782" s="1"/>
  <c r="H784"/>
  <c r="I784" s="1"/>
  <c r="H785"/>
  <c r="I785" s="1"/>
  <c r="H786"/>
  <c r="H787"/>
  <c r="H788"/>
  <c r="H790"/>
  <c r="H792"/>
  <c r="H793"/>
  <c r="I793" s="1"/>
  <c r="H794"/>
  <c r="H795"/>
  <c r="I795" s="1"/>
  <c r="H796"/>
  <c r="H797"/>
  <c r="I797" s="1"/>
  <c r="H799"/>
  <c r="H800"/>
  <c r="I800" s="1"/>
  <c r="H802"/>
  <c r="H803"/>
  <c r="H814"/>
  <c r="H808"/>
  <c r="I808" s="1"/>
  <c r="H815"/>
  <c r="H816"/>
  <c r="I816" s="1"/>
  <c r="H817"/>
  <c r="H819"/>
  <c r="H820"/>
  <c r="I820" s="1"/>
  <c r="H822"/>
  <c r="H823"/>
  <c r="H824"/>
  <c r="H826"/>
  <c r="I826" s="1"/>
  <c r="H827"/>
  <c r="H828"/>
  <c r="I828" s="1"/>
  <c r="H830"/>
  <c r="H831"/>
  <c r="I831" s="1"/>
  <c r="H832"/>
  <c r="I832" s="1"/>
  <c r="H833"/>
  <c r="I833" s="1"/>
  <c r="H835"/>
  <c r="I835" s="1"/>
  <c r="H837"/>
  <c r="I837" s="1"/>
  <c r="H838"/>
  <c r="H839"/>
  <c r="I839" s="1"/>
  <c r="H840"/>
  <c r="I840" s="1"/>
  <c r="H841"/>
  <c r="H842"/>
  <c r="I842" s="1"/>
  <c r="H843"/>
  <c r="H845"/>
  <c r="H847"/>
  <c r="H848"/>
  <c r="H849"/>
  <c r="H850"/>
  <c r="H852"/>
  <c r="H854"/>
  <c r="H855"/>
  <c r="I855" s="1"/>
  <c r="H856"/>
  <c r="H858"/>
  <c r="I858" s="1"/>
  <c r="H860"/>
  <c r="I860" s="1"/>
  <c r="H861"/>
  <c r="I861" s="1"/>
  <c r="H862"/>
  <c r="I862" s="1"/>
  <c r="H863"/>
  <c r="H865"/>
  <c r="H866"/>
  <c r="I866" s="1"/>
  <c r="H867"/>
  <c r="I867" s="1"/>
  <c r="H868"/>
  <c r="H870"/>
  <c r="I870" s="1"/>
  <c r="H872"/>
  <c r="H873"/>
  <c r="I873" s="1"/>
  <c r="H874"/>
  <c r="H875"/>
  <c r="H876"/>
  <c r="I876" s="1"/>
  <c r="H878"/>
  <c r="I878" s="1"/>
  <c r="H879"/>
  <c r="I879" s="1"/>
  <c r="H880"/>
  <c r="H881"/>
  <c r="I881" s="1"/>
  <c r="H882"/>
  <c r="H884"/>
  <c r="I884" s="1"/>
  <c r="H886"/>
  <c r="H887"/>
  <c r="H888"/>
  <c r="H889"/>
  <c r="H890"/>
  <c r="H891"/>
  <c r="I891" s="1"/>
  <c r="H893"/>
  <c r="I893" s="1"/>
  <c r="H895"/>
  <c r="H896"/>
  <c r="H897"/>
  <c r="I897" s="1"/>
  <c r="H899"/>
  <c r="H900"/>
  <c r="I900" s="1"/>
  <c r="H901"/>
  <c r="H902"/>
  <c r="H904"/>
  <c r="H905"/>
  <c r="I905" s="1"/>
  <c r="H907"/>
  <c r="H908"/>
  <c r="H909"/>
  <c r="I909" s="1"/>
  <c r="H910"/>
  <c r="H912"/>
  <c r="I912" s="1"/>
  <c r="H913"/>
  <c r="H914"/>
  <c r="I914" s="1"/>
  <c r="H915"/>
  <c r="H917"/>
  <c r="I917" s="1"/>
  <c r="H919"/>
  <c r="H920"/>
  <c r="I920" s="1"/>
  <c r="H921"/>
  <c r="H924"/>
  <c r="H923"/>
  <c r="I924"/>
  <c r="H925"/>
  <c r="H926"/>
  <c r="H928"/>
  <c r="H929"/>
  <c r="I929" s="1"/>
  <c r="H931"/>
  <c r="H933"/>
  <c r="H934"/>
  <c r="H935"/>
  <c r="H936"/>
  <c r="H938"/>
  <c r="H940"/>
  <c r="H941"/>
  <c r="H942"/>
  <c r="H944"/>
  <c r="H945"/>
  <c r="H946"/>
  <c r="I946" s="1"/>
  <c r="H947"/>
  <c r="I947" s="1"/>
  <c r="H949"/>
  <c r="H951"/>
  <c r="H952"/>
  <c r="I952" s="1"/>
  <c r="H953"/>
  <c r="I953" s="1"/>
  <c r="H954"/>
  <c r="H956"/>
  <c r="H958"/>
  <c r="I958" s="1"/>
  <c r="H959"/>
  <c r="I959" s="1"/>
  <c r="H960"/>
  <c r="H961"/>
  <c r="I961" s="1"/>
  <c r="H963"/>
  <c r="H965"/>
  <c r="H966"/>
  <c r="H967"/>
  <c r="H969"/>
  <c r="I969" s="1"/>
  <c r="H970"/>
  <c r="I970" s="1"/>
  <c r="H971"/>
  <c r="H972"/>
  <c r="H973"/>
  <c r="H974"/>
  <c r="I974" s="1"/>
  <c r="H976"/>
  <c r="H977"/>
  <c r="H978"/>
  <c r="H980"/>
  <c r="I980" s="1"/>
  <c r="H981"/>
  <c r="H982"/>
  <c r="H983"/>
  <c r="H984"/>
  <c r="I984" s="1"/>
  <c r="H985"/>
  <c r="I985" s="1"/>
  <c r="H986"/>
  <c r="I986" s="1"/>
  <c r="H988"/>
  <c r="I988" s="1"/>
  <c r="H989"/>
  <c r="I989" s="1"/>
  <c r="H990"/>
  <c r="H991"/>
  <c r="I991" s="1"/>
  <c r="H992"/>
  <c r="I992" s="1"/>
  <c r="H993"/>
  <c r="H995"/>
  <c r="H996"/>
  <c r="H997"/>
  <c r="H998"/>
  <c r="H1000"/>
  <c r="H1001"/>
  <c r="I1001" s="1"/>
  <c r="H1002"/>
  <c r="H1004"/>
  <c r="H1005"/>
  <c r="I1005" s="1"/>
  <c r="H1006"/>
  <c r="H1007"/>
  <c r="H1008"/>
  <c r="H1010"/>
  <c r="H1011"/>
  <c r="H1012"/>
  <c r="H1013"/>
  <c r="H1014"/>
  <c r="H1015"/>
  <c r="H1017"/>
  <c r="H1018"/>
  <c r="H1019"/>
  <c r="H1021"/>
  <c r="H1022"/>
  <c r="H1023"/>
  <c r="H1024"/>
  <c r="I1024" s="1"/>
  <c r="H1026"/>
  <c r="H1027"/>
  <c r="H1028"/>
  <c r="I1028" s="1"/>
  <c r="H1030"/>
  <c r="H1031"/>
  <c r="H1032"/>
  <c r="I1032" s="1"/>
  <c r="H1033"/>
  <c r="H1035"/>
  <c r="I1035" s="1"/>
  <c r="H1036"/>
  <c r="I1036" s="1"/>
  <c r="H1037"/>
  <c r="H1038"/>
  <c r="I1038" s="1"/>
  <c r="H1039"/>
  <c r="I1039" s="1"/>
  <c r="H1040"/>
  <c r="H1042"/>
  <c r="I1042" s="1"/>
  <c r="H1043"/>
  <c r="H1044"/>
  <c r="I1044" s="1"/>
  <c r="H1046"/>
  <c r="H1053"/>
  <c r="H1054"/>
  <c r="H1055"/>
  <c r="H1056"/>
  <c r="I1056" s="1"/>
  <c r="H1057"/>
  <c r="H1059"/>
  <c r="I1059" s="1"/>
  <c r="H1061"/>
  <c r="H1062"/>
  <c r="I1062" s="1"/>
  <c r="H1064"/>
  <c r="H1065"/>
  <c r="I1065" s="1"/>
  <c r="H1069"/>
  <c r="H1070"/>
  <c r="I1070" s="1"/>
  <c r="H1072"/>
  <c r="I1072" s="1"/>
  <c r="H1074"/>
  <c r="H1075"/>
  <c r="H1076"/>
  <c r="H1077"/>
  <c r="H1078"/>
  <c r="I1078" s="1"/>
  <c r="H1079"/>
  <c r="H1080"/>
  <c r="H1082"/>
  <c r="H1084"/>
  <c r="H1085"/>
  <c r="I1085" s="1"/>
  <c r="H1086"/>
  <c r="I1086" s="1"/>
  <c r="H1087"/>
  <c r="H1089"/>
  <c r="H1090"/>
  <c r="H1091"/>
  <c r="H1092"/>
  <c r="I1092" s="1"/>
  <c r="H1093"/>
  <c r="I1093" s="1"/>
  <c r="H1094"/>
  <c r="H1095"/>
  <c r="I1095" s="1"/>
  <c r="H1097"/>
  <c r="H1098"/>
  <c r="I1098" s="1"/>
  <c r="H1099"/>
  <c r="I1099" s="1"/>
  <c r="H1100"/>
  <c r="H1101"/>
  <c r="H1102"/>
  <c r="I1102" s="1"/>
  <c r="H1103"/>
  <c r="H1105"/>
  <c r="H1106"/>
  <c r="I1106" s="1"/>
  <c r="H1111"/>
  <c r="I1111" s="1"/>
  <c r="H1112"/>
  <c r="H1113"/>
  <c r="I1113" s="1"/>
  <c r="H1114"/>
  <c r="I1114" s="1"/>
  <c r="H1115"/>
  <c r="I1115" s="1"/>
  <c r="H1116"/>
  <c r="H1117"/>
  <c r="I1117" s="1"/>
  <c r="H1118"/>
  <c r="H1120"/>
  <c r="I1120" s="1"/>
  <c r="H1121"/>
  <c r="H1122"/>
  <c r="I1122" s="1"/>
  <c r="H1123"/>
  <c r="I1123" s="1"/>
  <c r="H1124"/>
  <c r="H1127"/>
  <c r="I1127" s="1"/>
  <c r="H1128"/>
  <c r="H1129"/>
  <c r="I1129" s="1"/>
  <c r="H1130"/>
  <c r="I1130" s="1"/>
  <c r="H1131"/>
  <c r="I1131" s="1"/>
  <c r="H1133"/>
  <c r="I1133" s="1"/>
  <c r="H1134"/>
  <c r="I1134" s="1"/>
  <c r="H1135"/>
  <c r="H1136"/>
  <c r="I1136" s="1"/>
  <c r="H1137"/>
  <c r="I1137" s="1"/>
  <c r="H1138"/>
  <c r="I1138" s="1"/>
  <c r="H1140"/>
  <c r="I1140" s="1"/>
  <c r="H1141"/>
  <c r="I1141" s="1"/>
  <c r="H1142"/>
  <c r="H1143"/>
  <c r="I1143" s="1"/>
  <c r="H1144"/>
  <c r="I1144" s="1"/>
  <c r="H1145"/>
  <c r="I1145" s="1"/>
  <c r="H1147"/>
  <c r="H1149" s="1"/>
  <c r="H1150"/>
  <c r="I1150" s="1"/>
  <c r="H1151"/>
  <c r="H1152"/>
  <c r="H1153"/>
  <c r="H1154"/>
  <c r="H1155"/>
  <c r="H1156"/>
  <c r="H1159"/>
  <c r="H1160"/>
  <c r="H1161"/>
  <c r="I1161" s="1"/>
  <c r="H1162"/>
  <c r="H1164"/>
  <c r="H1165"/>
  <c r="H1166"/>
  <c r="I1166" s="1"/>
  <c r="H1167"/>
  <c r="H1169"/>
  <c r="H1170"/>
  <c r="H1171"/>
  <c r="H1172"/>
  <c r="H1174"/>
  <c r="I1174" s="1"/>
  <c r="H1175"/>
  <c r="H1176"/>
  <c r="I1176" s="1"/>
  <c r="H1177"/>
  <c r="H1178"/>
  <c r="H1179"/>
  <c r="I1179" s="1"/>
  <c r="H1181"/>
  <c r="H1182"/>
  <c r="H1183"/>
  <c r="H1191"/>
  <c r="H1192"/>
  <c r="I1192" s="1"/>
  <c r="H1193"/>
  <c r="H1194"/>
  <c r="I1194" s="1"/>
  <c r="H1195"/>
  <c r="H1196"/>
  <c r="H1197"/>
  <c r="I1197" s="1"/>
  <c r="H1199"/>
  <c r="H1200"/>
  <c r="H1201"/>
  <c r="I1201" s="1"/>
  <c r="H1202"/>
  <c r="I1202" s="1"/>
  <c r="H1203"/>
  <c r="H1204"/>
  <c r="H1205"/>
  <c r="H1206"/>
  <c r="H1208"/>
  <c r="H1209"/>
  <c r="H1210"/>
  <c r="H1211"/>
  <c r="I1211" s="1"/>
  <c r="H1213"/>
  <c r="H1214"/>
  <c r="I1214" s="1"/>
  <c r="H1215"/>
  <c r="H1217"/>
  <c r="H1218"/>
  <c r="H1219"/>
  <c r="I1219" s="1"/>
  <c r="H1220"/>
  <c r="H1225"/>
  <c r="H1226"/>
  <c r="I1226" s="1"/>
  <c r="H1227"/>
  <c r="H1228"/>
  <c r="I1228" s="1"/>
  <c r="H1229"/>
  <c r="H1230"/>
  <c r="H1232"/>
  <c r="H1233"/>
  <c r="H1234"/>
  <c r="H1235"/>
  <c r="I1235" s="1"/>
  <c r="H1236"/>
  <c r="I1236" s="1"/>
  <c r="H1238"/>
  <c r="H1239"/>
  <c r="H1240"/>
  <c r="H1242"/>
  <c r="H1243"/>
  <c r="I1243" s="1"/>
  <c r="H1244"/>
  <c r="H1245"/>
  <c r="H1246"/>
  <c r="I1246" s="1"/>
  <c r="H1249"/>
  <c r="H1250"/>
  <c r="H1252"/>
  <c r="H1253"/>
  <c r="I1253" s="1"/>
  <c r="H1255"/>
  <c r="H1257"/>
  <c r="I1257" s="1"/>
  <c r="H1258"/>
  <c r="I1258" s="1"/>
  <c r="H1263"/>
  <c r="H1259"/>
  <c r="I1259" s="1"/>
  <c r="H1260"/>
  <c r="I1260" s="1"/>
  <c r="H1261"/>
  <c r="I1261" s="1"/>
  <c r="I1263"/>
  <c r="H1264"/>
  <c r="I1264" s="1"/>
  <c r="H1265"/>
  <c r="I1265" s="1"/>
  <c r="H1267"/>
  <c r="I1267" s="1"/>
  <c r="H1268"/>
  <c r="I1268" s="1"/>
  <c r="H1269"/>
  <c r="H1271"/>
  <c r="I1271" s="1"/>
  <c r="H1272"/>
  <c r="H1273"/>
  <c r="I1273" s="1"/>
  <c r="H1274"/>
  <c r="I1274" s="1"/>
  <c r="H1275"/>
  <c r="H1277"/>
  <c r="I1277" s="1"/>
  <c r="H1279"/>
  <c r="I1279" s="1"/>
  <c r="H1280"/>
  <c r="I1280" s="1"/>
  <c r="H1281"/>
  <c r="I1281" s="1"/>
  <c r="H1282"/>
  <c r="H1283"/>
  <c r="I1283" s="1"/>
  <c r="H1285"/>
  <c r="H1287"/>
  <c r="I1287" s="1"/>
  <c r="H1288"/>
  <c r="H1289"/>
  <c r="I1289" s="1"/>
  <c r="H1291"/>
  <c r="I1291" s="1"/>
  <c r="H1293"/>
  <c r="I1293" s="1"/>
  <c r="H1294"/>
  <c r="I1294" s="1"/>
  <c r="H1295"/>
  <c r="H1296"/>
  <c r="H1297"/>
  <c r="H1298"/>
  <c r="I1298" s="1"/>
  <c r="H1300"/>
  <c r="H1301"/>
  <c r="H1302"/>
  <c r="I1302" s="1"/>
  <c r="H1304"/>
  <c r="H1305"/>
  <c r="H1306"/>
  <c r="H1307"/>
  <c r="H1308"/>
  <c r="H1309"/>
  <c r="H1310"/>
  <c r="I1310" s="1"/>
  <c r="H1311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09"/>
  <c r="I1308"/>
  <c r="I1307"/>
  <c r="I1306"/>
  <c r="I1305"/>
  <c r="I1304"/>
  <c r="I1303"/>
  <c r="I1301"/>
  <c r="I1300"/>
  <c r="I1299"/>
  <c r="I1297"/>
  <c r="I1296"/>
  <c r="I1295"/>
  <c r="I1292"/>
  <c r="I1290"/>
  <c r="I1288"/>
  <c r="I1286"/>
  <c r="I1285"/>
  <c r="I1284"/>
  <c r="I1282"/>
  <c r="I1278"/>
  <c r="I1276"/>
  <c r="I1275"/>
  <c r="I1272"/>
  <c r="I1270"/>
  <c r="I1269"/>
  <c r="I1266"/>
  <c r="I1262"/>
  <c r="I1256"/>
  <c r="I1255"/>
  <c r="I1254"/>
  <c r="I1252"/>
  <c r="I1251"/>
  <c r="I1250"/>
  <c r="I1249"/>
  <c r="I1248"/>
  <c r="I1247"/>
  <c r="I1245"/>
  <c r="I1244"/>
  <c r="I1242"/>
  <c r="I1241"/>
  <c r="I1240"/>
  <c r="I1239"/>
  <c r="I1238"/>
  <c r="I1237"/>
  <c r="I1234"/>
  <c r="I1233"/>
  <c r="I1232"/>
  <c r="I1231"/>
  <c r="I1230"/>
  <c r="I1229"/>
  <c r="I1227"/>
  <c r="I1225"/>
  <c r="I1224"/>
  <c r="I1223"/>
  <c r="I1222"/>
  <c r="I1221"/>
  <c r="I1220"/>
  <c r="I1218"/>
  <c r="I1217"/>
  <c r="I1216"/>
  <c r="I1215"/>
  <c r="I1213"/>
  <c r="I1212"/>
  <c r="I1210"/>
  <c r="I1209"/>
  <c r="I1208"/>
  <c r="I1207"/>
  <c r="I1206"/>
  <c r="I1205"/>
  <c r="I1204"/>
  <c r="I1203"/>
  <c r="I1200"/>
  <c r="I1199"/>
  <c r="I1198"/>
  <c r="I1196"/>
  <c r="I1195"/>
  <c r="I1193"/>
  <c r="I1191"/>
  <c r="I1190"/>
  <c r="I1189"/>
  <c r="I1188"/>
  <c r="I1187"/>
  <c r="I1186"/>
  <c r="I1185"/>
  <c r="I1184"/>
  <c r="I1183"/>
  <c r="I1182"/>
  <c r="I1181"/>
  <c r="I1180"/>
  <c r="I1178"/>
  <c r="I1177"/>
  <c r="I1175"/>
  <c r="I1173"/>
  <c r="I1172"/>
  <c r="I1171"/>
  <c r="I1170"/>
  <c r="I1169"/>
  <c r="I1168"/>
  <c r="I1167"/>
  <c r="I1165"/>
  <c r="I1164"/>
  <c r="I1163"/>
  <c r="I1162"/>
  <c r="I1160"/>
  <c r="I1159"/>
  <c r="I1158"/>
  <c r="I1157"/>
  <c r="I1156"/>
  <c r="I1155"/>
  <c r="I1154"/>
  <c r="I1153"/>
  <c r="I1152"/>
  <c r="I1151"/>
  <c r="I1146"/>
  <c r="I1142"/>
  <c r="I1139"/>
  <c r="I1135"/>
  <c r="I1132"/>
  <c r="I1128"/>
  <c r="I1125"/>
  <c r="I1124"/>
  <c r="I1121"/>
  <c r="I1119"/>
  <c r="I1118"/>
  <c r="I1116"/>
  <c r="I1112"/>
  <c r="I1110"/>
  <c r="I1109"/>
  <c r="I1108"/>
  <c r="I1107"/>
  <c r="I1105"/>
  <c r="I1104"/>
  <c r="I1103"/>
  <c r="I1101"/>
  <c r="I1100"/>
  <c r="I1097"/>
  <c r="I1096"/>
  <c r="I1094"/>
  <c r="I1091"/>
  <c r="I1090"/>
  <c r="I1089"/>
  <c r="I1088"/>
  <c r="I1087"/>
  <c r="I1084"/>
  <c r="I1083"/>
  <c r="I1082"/>
  <c r="I1081"/>
  <c r="I1080"/>
  <c r="I1079"/>
  <c r="I1077"/>
  <c r="I1076"/>
  <c r="I1075"/>
  <c r="I1074"/>
  <c r="I1073"/>
  <c r="I1071"/>
  <c r="I1069"/>
  <c r="I1068"/>
  <c r="I1067"/>
  <c r="I1066"/>
  <c r="I1064"/>
  <c r="I1063"/>
  <c r="I1061"/>
  <c r="I1060"/>
  <c r="I1058"/>
  <c r="I1057"/>
  <c r="I1055"/>
  <c r="I1054"/>
  <c r="I1053"/>
  <c r="I1052"/>
  <c r="I1051"/>
  <c r="I1050"/>
  <c r="I1049"/>
  <c r="I1048"/>
  <c r="I1047"/>
  <c r="I1046"/>
  <c r="I1045"/>
  <c r="I1043"/>
  <c r="I1041"/>
  <c r="I1040"/>
  <c r="I1037"/>
  <c r="I1034"/>
  <c r="I1033"/>
  <c r="I1031"/>
  <c r="I1030"/>
  <c r="I1029"/>
  <c r="I1027"/>
  <c r="I1026"/>
  <c r="I1025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4"/>
  <c r="I1003"/>
  <c r="I1002"/>
  <c r="I1000"/>
  <c r="I999"/>
  <c r="I998"/>
  <c r="I997"/>
  <c r="I996"/>
  <c r="I995"/>
  <c r="I994"/>
  <c r="I993"/>
  <c r="I990"/>
  <c r="I987"/>
  <c r="I983"/>
  <c r="I982"/>
  <c r="I981"/>
  <c r="I979"/>
  <c r="I978"/>
  <c r="I977"/>
  <c r="I976"/>
  <c r="I975"/>
  <c r="I973"/>
  <c r="I972"/>
  <c r="I971"/>
  <c r="I968"/>
  <c r="I967"/>
  <c r="I966"/>
  <c r="I965"/>
  <c r="I964"/>
  <c r="I963"/>
  <c r="I962"/>
  <c r="I960"/>
  <c r="I957"/>
  <c r="I956"/>
  <c r="I955"/>
  <c r="I954"/>
  <c r="I951"/>
  <c r="I950"/>
  <c r="I949"/>
  <c r="I948"/>
  <c r="I945"/>
  <c r="I944"/>
  <c r="I943"/>
  <c r="I942"/>
  <c r="I941"/>
  <c r="I940"/>
  <c r="I939"/>
  <c r="I938"/>
  <c r="I937"/>
  <c r="I936"/>
  <c r="I935"/>
  <c r="I934"/>
  <c r="I933"/>
  <c r="I932"/>
  <c r="I931"/>
  <c r="I930"/>
  <c r="I928"/>
  <c r="I927"/>
  <c r="I926"/>
  <c r="I925"/>
  <c r="I923"/>
  <c r="I922"/>
  <c r="I921"/>
  <c r="I919"/>
  <c r="I918"/>
  <c r="I916"/>
  <c r="I915"/>
  <c r="I913"/>
  <c r="I911"/>
  <c r="I910"/>
  <c r="I908"/>
  <c r="I907"/>
  <c r="I906"/>
  <c r="I904"/>
  <c r="I903"/>
  <c r="I902"/>
  <c r="I901"/>
  <c r="I899"/>
  <c r="I898"/>
  <c r="I896"/>
  <c r="I895"/>
  <c r="I894"/>
  <c r="I892"/>
  <c r="I890"/>
  <c r="I889"/>
  <c r="I888"/>
  <c r="I887"/>
  <c r="I886"/>
  <c r="I885"/>
  <c r="I883"/>
  <c r="I882"/>
  <c r="I880"/>
  <c r="I877"/>
  <c r="I875"/>
  <c r="I874"/>
  <c r="I872"/>
  <c r="I871"/>
  <c r="I869"/>
  <c r="I868"/>
  <c r="I865"/>
  <c r="I864"/>
  <c r="I863"/>
  <c r="I859"/>
  <c r="I857"/>
  <c r="I856"/>
  <c r="I854"/>
  <c r="I853"/>
  <c r="I852"/>
  <c r="I851"/>
  <c r="I850"/>
  <c r="I849"/>
  <c r="I848"/>
  <c r="I847"/>
  <c r="I846"/>
  <c r="I845"/>
  <c r="I844"/>
  <c r="I843"/>
  <c r="I841"/>
  <c r="I838"/>
  <c r="I836"/>
  <c r="I834"/>
  <c r="I830"/>
  <c r="I829"/>
  <c r="I827"/>
  <c r="I825"/>
  <c r="I824"/>
  <c r="I823"/>
  <c r="I822"/>
  <c r="I821"/>
  <c r="I819"/>
  <c r="I818"/>
  <c r="I817"/>
  <c r="I815"/>
  <c r="I812"/>
  <c r="I810"/>
  <c r="I809"/>
  <c r="I804"/>
  <c r="I803"/>
  <c r="I802"/>
  <c r="I801"/>
  <c r="I799"/>
  <c r="I798"/>
  <c r="I796"/>
  <c r="I794"/>
  <c r="I792"/>
  <c r="I791"/>
  <c r="I790"/>
  <c r="I789"/>
  <c r="I788"/>
  <c r="I787"/>
  <c r="I786"/>
  <c r="I783"/>
  <c r="I781"/>
  <c r="I780"/>
  <c r="I778"/>
  <c r="I777"/>
  <c r="I775"/>
  <c r="I773"/>
  <c r="I770"/>
  <c r="I769"/>
  <c r="I768"/>
  <c r="I767"/>
  <c r="I764"/>
  <c r="I763"/>
  <c r="I762"/>
  <c r="I759"/>
  <c r="I755"/>
  <c r="I752"/>
  <c r="I751"/>
  <c r="I749"/>
  <c r="I748"/>
  <c r="I745"/>
  <c r="I744"/>
  <c r="I743"/>
  <c r="I740"/>
  <c r="I738"/>
  <c r="I736"/>
  <c r="I734"/>
  <c r="I733"/>
  <c r="I732"/>
  <c r="I731"/>
  <c r="I730"/>
  <c r="I729"/>
  <c r="I728"/>
  <c r="I727"/>
  <c r="I726"/>
  <c r="I723"/>
  <c r="I722"/>
  <c r="I721"/>
  <c r="I719"/>
  <c r="I718"/>
  <c r="I716"/>
  <c r="I715"/>
  <c r="I714"/>
  <c r="I712"/>
  <c r="I711"/>
  <c r="I710"/>
  <c r="I707"/>
  <c r="I706"/>
  <c r="I705"/>
  <c r="I702"/>
  <c r="I701"/>
  <c r="I699"/>
  <c r="I698"/>
  <c r="I696"/>
  <c r="I695"/>
  <c r="I694"/>
  <c r="I690"/>
  <c r="I688"/>
  <c r="I687"/>
  <c r="I684"/>
  <c r="I683"/>
  <c r="I682"/>
  <c r="I681"/>
  <c r="I679"/>
  <c r="I678"/>
  <c r="I677"/>
  <c r="I676"/>
  <c r="I675"/>
  <c r="I674"/>
  <c r="I673"/>
  <c r="I671"/>
  <c r="I670"/>
  <c r="I669"/>
  <c r="I667"/>
  <c r="I666"/>
  <c r="I665"/>
  <c r="I663"/>
  <c r="I660"/>
  <c r="I659"/>
  <c r="I658"/>
  <c r="I657"/>
  <c r="I656"/>
  <c r="I655"/>
  <c r="I652"/>
  <c r="I651"/>
  <c r="I650"/>
  <c r="I648"/>
  <c r="I647"/>
  <c r="I645"/>
  <c r="I644"/>
  <c r="I643"/>
  <c r="I641"/>
  <c r="I640"/>
  <c r="I639"/>
  <c r="I638"/>
  <c r="I636"/>
  <c r="I634"/>
  <c r="I632"/>
  <c r="I631"/>
  <c r="I630"/>
  <c r="I629"/>
  <c r="I628"/>
  <c r="I627"/>
  <c r="I625"/>
  <c r="I624"/>
  <c r="I622"/>
  <c r="I621"/>
  <c r="I619"/>
  <c r="I618"/>
  <c r="I616"/>
  <c r="I614"/>
  <c r="I613"/>
  <c r="I612"/>
  <c r="I610"/>
  <c r="I608"/>
  <c r="I607"/>
  <c r="I605"/>
  <c r="I602"/>
  <c r="I599"/>
  <c r="I597"/>
  <c r="I595"/>
  <c r="I594"/>
  <c r="I593"/>
  <c r="I592"/>
  <c r="I591"/>
  <c r="I588"/>
  <c r="I587"/>
  <c r="I585"/>
  <c r="I582"/>
  <c r="I581"/>
  <c r="I580"/>
  <c r="I578"/>
  <c r="I577"/>
  <c r="I576"/>
  <c r="I575"/>
  <c r="I572"/>
  <c r="I570"/>
  <c r="I569"/>
  <c r="I566"/>
  <c r="I564"/>
  <c r="I563"/>
  <c r="I561"/>
  <c r="I560"/>
  <c r="I559"/>
  <c r="I557"/>
  <c r="I556"/>
  <c r="I555"/>
  <c r="I554"/>
  <c r="I551"/>
  <c r="I550"/>
  <c r="I549"/>
  <c r="I548"/>
  <c r="I547"/>
  <c r="I546"/>
  <c r="I545"/>
  <c r="I544"/>
  <c r="I543"/>
  <c r="I542"/>
  <c r="I540"/>
  <c r="I539"/>
  <c r="I538"/>
  <c r="I537"/>
  <c r="I535"/>
  <c r="I533"/>
  <c r="I532"/>
  <c r="I530"/>
  <c r="I528"/>
  <c r="I525"/>
  <c r="I523"/>
  <c r="I522"/>
  <c r="I521"/>
  <c r="I520"/>
  <c r="I516"/>
  <c r="I515"/>
  <c r="I514"/>
  <c r="I512"/>
  <c r="I511"/>
  <c r="I510"/>
  <c r="I507"/>
  <c r="I506"/>
  <c r="I505"/>
  <c r="I504"/>
  <c r="I503"/>
  <c r="I502"/>
  <c r="I501"/>
  <c r="I500"/>
  <c r="I499"/>
  <c r="I498"/>
  <c r="I497"/>
  <c r="I496"/>
  <c r="I493"/>
  <c r="I491"/>
  <c r="I490"/>
  <c r="I489"/>
  <c r="I488"/>
  <c r="I487"/>
  <c r="I485"/>
  <c r="I483"/>
  <c r="I482"/>
  <c r="I481"/>
  <c r="I480"/>
  <c r="I478"/>
  <c r="I477"/>
  <c r="I475"/>
  <c r="I474"/>
  <c r="I473"/>
  <c r="I471"/>
  <c r="I470"/>
  <c r="I468"/>
  <c r="I467"/>
  <c r="I465"/>
  <c r="I463"/>
  <c r="I462"/>
  <c r="I460"/>
  <c r="I459"/>
  <c r="I456"/>
  <c r="I454"/>
  <c r="I453"/>
  <c r="I452"/>
  <c r="I451"/>
  <c r="I450"/>
  <c r="I449"/>
  <c r="I448"/>
  <c r="I447"/>
  <c r="I446"/>
  <c r="I444"/>
  <c r="I443"/>
  <c r="I441"/>
  <c r="I440"/>
  <c r="I439"/>
  <c r="I438"/>
  <c r="I437"/>
  <c r="I435"/>
  <c r="I432"/>
  <c r="I431"/>
  <c r="I430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0"/>
  <c r="I409"/>
  <c r="I406"/>
  <c r="I405"/>
  <c r="I404"/>
  <c r="I401"/>
  <c r="I400"/>
  <c r="I399"/>
  <c r="I395"/>
  <c r="I393"/>
  <c r="I392"/>
  <c r="I391"/>
  <c r="I390"/>
  <c r="I388"/>
  <c r="I387"/>
  <c r="I386"/>
  <c r="I384"/>
  <c r="I383"/>
  <c r="I382"/>
  <c r="I381"/>
  <c r="I380"/>
  <c r="I379"/>
  <c r="I377"/>
  <c r="I376"/>
  <c r="I375"/>
  <c r="I374"/>
  <c r="I373"/>
  <c r="I372"/>
  <c r="I371"/>
  <c r="I370"/>
  <c r="I368"/>
  <c r="I367"/>
  <c r="I366"/>
  <c r="I365"/>
  <c r="I364"/>
  <c r="I363"/>
  <c r="I362"/>
  <c r="I360"/>
  <c r="I359"/>
  <c r="I358"/>
  <c r="I356"/>
  <c r="I355"/>
  <c r="I353"/>
  <c r="I352"/>
  <c r="I351"/>
  <c r="I350"/>
  <c r="I349"/>
  <c r="I347"/>
  <c r="I346"/>
  <c r="I343"/>
  <c r="I342"/>
  <c r="I339"/>
  <c r="I338"/>
  <c r="I337"/>
  <c r="I336"/>
  <c r="I333"/>
  <c r="I331"/>
  <c r="I330"/>
  <c r="I329"/>
  <c r="I327"/>
  <c r="I326"/>
  <c r="I325"/>
  <c r="I323"/>
  <c r="I322"/>
  <c r="I319"/>
  <c r="I318"/>
  <c r="I316"/>
  <c r="I315"/>
  <c r="I313"/>
  <c r="I310"/>
  <c r="I307"/>
  <c r="I306"/>
  <c r="I304"/>
  <c r="I303"/>
  <c r="I301"/>
  <c r="I300"/>
  <c r="I298"/>
  <c r="I295"/>
  <c r="I294"/>
  <c r="I293"/>
  <c r="I292"/>
  <c r="I290"/>
  <c r="I288"/>
  <c r="I286"/>
  <c r="I285"/>
  <c r="I284"/>
  <c r="I283"/>
  <c r="I282"/>
  <c r="I281"/>
  <c r="I280"/>
  <c r="I279"/>
  <c r="I278"/>
  <c r="I277"/>
  <c r="I276"/>
  <c r="I275"/>
  <c r="I274"/>
  <c r="I273"/>
  <c r="I272"/>
  <c r="I270"/>
  <c r="I268"/>
  <c r="I267"/>
  <c r="I266"/>
  <c r="I264"/>
  <c r="I262"/>
  <c r="I260"/>
  <c r="I259"/>
  <c r="I256"/>
  <c r="I253"/>
  <c r="I252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1"/>
  <c r="I230"/>
  <c r="I229"/>
  <c r="I228"/>
  <c r="I227"/>
  <c r="I226"/>
  <c r="I224"/>
  <c r="I223"/>
  <c r="I220"/>
  <c r="I217"/>
  <c r="I216"/>
  <c r="I214"/>
  <c r="I212"/>
  <c r="I211"/>
  <c r="I210"/>
  <c r="I209"/>
  <c r="I208"/>
  <c r="I207"/>
  <c r="I205"/>
  <c r="I204"/>
  <c r="I200"/>
  <c r="I199"/>
  <c r="I198"/>
  <c r="I195"/>
  <c r="I194"/>
  <c r="I193"/>
  <c r="I190"/>
  <c r="I189"/>
  <c r="I187"/>
  <c r="I183"/>
  <c r="I180"/>
  <c r="I179"/>
  <c r="I178"/>
  <c r="I177"/>
  <c r="I176"/>
  <c r="I175"/>
  <c r="I174"/>
  <c r="I173"/>
  <c r="I172"/>
  <c r="I171"/>
  <c r="I169"/>
  <c r="I168"/>
  <c r="I167"/>
  <c r="I166"/>
  <c r="I163"/>
  <c r="I162"/>
  <c r="I160"/>
  <c r="I159"/>
  <c r="I158"/>
  <c r="I157"/>
  <c r="I155"/>
  <c r="I153"/>
  <c r="I152"/>
  <c r="I151"/>
  <c r="I150"/>
  <c r="I146"/>
  <c r="I145"/>
  <c r="I143"/>
  <c r="I140"/>
  <c r="I137"/>
  <c r="I136"/>
  <c r="I134"/>
  <c r="I130"/>
  <c r="I128"/>
  <c r="I127"/>
  <c r="I126"/>
  <c r="I125"/>
  <c r="I124"/>
  <c r="I123"/>
  <c r="I118"/>
  <c r="I116"/>
  <c r="I114"/>
  <c r="I111"/>
  <c r="I110"/>
  <c r="I108"/>
  <c r="I105"/>
  <c r="I101"/>
  <c r="I98"/>
  <c r="I97"/>
  <c r="I96"/>
  <c r="I94"/>
  <c r="I93"/>
  <c r="I91"/>
  <c r="I89"/>
  <c r="I87"/>
  <c r="I86"/>
  <c r="I85"/>
  <c r="I84"/>
  <c r="I83"/>
  <c r="I82"/>
  <c r="I81"/>
  <c r="I80"/>
  <c r="I79"/>
  <c r="I77"/>
  <c r="I76"/>
  <c r="I73"/>
  <c r="I71"/>
  <c r="I67"/>
  <c r="I66"/>
  <c r="I64"/>
  <c r="I61"/>
  <c r="I58"/>
  <c r="I56"/>
  <c r="I55"/>
  <c r="I52"/>
  <c r="I49"/>
  <c r="I46"/>
  <c r="I42"/>
  <c r="I39"/>
  <c r="I38"/>
  <c r="I37"/>
  <c r="I36"/>
  <c r="I35"/>
  <c r="I34"/>
  <c r="I33"/>
  <c r="I32"/>
  <c r="I31"/>
  <c r="I29"/>
  <c r="I28"/>
  <c r="I27"/>
  <c r="I26"/>
  <c r="I25"/>
  <c r="I24"/>
  <c r="I22"/>
  <c r="I21"/>
  <c r="I19"/>
  <c r="I18"/>
  <c r="I17"/>
  <c r="I14"/>
  <c r="I13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510"/>
  <c r="I1509"/>
  <c r="I1508"/>
  <c r="I1507"/>
  <c r="I1506"/>
  <c r="I1505"/>
  <c r="I1504"/>
  <c r="I1511"/>
  <c r="H1316"/>
  <c r="H1317"/>
  <c r="H1318"/>
  <c r="H1319"/>
  <c r="H1320"/>
  <c r="H1321"/>
  <c r="H1322"/>
  <c r="H1324"/>
  <c r="H1325"/>
  <c r="H1326"/>
  <c r="H1327"/>
  <c r="H1328"/>
  <c r="H1329"/>
  <c r="H1330"/>
  <c r="H1332"/>
  <c r="H1333"/>
  <c r="H1335"/>
  <c r="H1336"/>
  <c r="H1337"/>
  <c r="H1339"/>
  <c r="H1341"/>
  <c r="H1342"/>
  <c r="H1343"/>
  <c r="H1344"/>
  <c r="H1345"/>
  <c r="H1346"/>
  <c r="H1348"/>
  <c r="H1349"/>
  <c r="H1351"/>
  <c r="H1353"/>
  <c r="H1354"/>
  <c r="H1355"/>
  <c r="H1356"/>
  <c r="H1357"/>
  <c r="H1360"/>
  <c r="H1361"/>
  <c r="H1362"/>
  <c r="H1363"/>
  <c r="H1364"/>
  <c r="H1366"/>
  <c r="H1367"/>
  <c r="H1369"/>
  <c r="H1371"/>
  <c r="H1372"/>
  <c r="H1373"/>
  <c r="H1374"/>
  <c r="H1376"/>
  <c r="H1378"/>
  <c r="H1379"/>
  <c r="H1381"/>
  <c r="H1382"/>
  <c r="H1384"/>
  <c r="H1386"/>
  <c r="H1387"/>
  <c r="H1389"/>
  <c r="H1390"/>
  <c r="H1392"/>
  <c r="H1393"/>
  <c r="H1394"/>
  <c r="H1396"/>
  <c r="H1397"/>
  <c r="H1398"/>
  <c r="H1400"/>
  <c r="H1401"/>
  <c r="H1402"/>
  <c r="H1403"/>
  <c r="H1405"/>
  <c r="H1406"/>
  <c r="H1408"/>
  <c r="H1410"/>
  <c r="H1411"/>
  <c r="H1412"/>
  <c r="H1413"/>
  <c r="H1414"/>
  <c r="H1415"/>
  <c r="H1417"/>
  <c r="H1419"/>
  <c r="H1420"/>
  <c r="H1422"/>
  <c r="H1423"/>
  <c r="H1424"/>
  <c r="H1425"/>
  <c r="H1427"/>
  <c r="H1428"/>
  <c r="H1429"/>
  <c r="H1430"/>
  <c r="H1432"/>
  <c r="H1433"/>
  <c r="H1435"/>
  <c r="H1436"/>
  <c r="H1437"/>
  <c r="H1438"/>
  <c r="H1439"/>
  <c r="H1440"/>
  <c r="H1441"/>
  <c r="H1443"/>
  <c r="H1444"/>
  <c r="H1445"/>
  <c r="H1447"/>
  <c r="H1448"/>
  <c r="H1449"/>
  <c r="H1450"/>
  <c r="H1451"/>
  <c r="H1452"/>
  <c r="H1453"/>
  <c r="H1454"/>
  <c r="H1457"/>
  <c r="H1459"/>
  <c r="H1460"/>
  <c r="H1461"/>
  <c r="H1462"/>
  <c r="H1463"/>
  <c r="H1464"/>
  <c r="H1465"/>
  <c r="H1467"/>
  <c r="H1468"/>
  <c r="H1469"/>
  <c r="H1470"/>
  <c r="H1471"/>
  <c r="H1472"/>
  <c r="H1474"/>
  <c r="H1476"/>
  <c r="H1477"/>
  <c r="H1478"/>
  <c r="H1479"/>
  <c r="H1480"/>
  <c r="H1481"/>
  <c r="H1482"/>
  <c r="H1487"/>
  <c r="H1488"/>
  <c r="H1489"/>
  <c r="H1490"/>
  <c r="H1491"/>
  <c r="H1492"/>
  <c r="H1493"/>
  <c r="H1495"/>
  <c r="H1497"/>
  <c r="H1498"/>
  <c r="H1499"/>
  <c r="H1500"/>
  <c r="H1501"/>
  <c r="H1504"/>
  <c r="H1506"/>
  <c r="H1507"/>
  <c r="H1508"/>
  <c r="H1509"/>
  <c r="H1510"/>
  <c r="H1511"/>
  <c r="G509"/>
  <c r="G508" s="1"/>
  <c r="H40" l="1"/>
  <c r="I40" s="1"/>
  <c r="I121"/>
  <c r="H120"/>
  <c r="H340"/>
  <c r="I340" s="1"/>
  <c r="H709"/>
  <c r="I724"/>
  <c r="I725"/>
  <c r="I813"/>
  <c r="H811"/>
  <c r="I814"/>
  <c r="H1126"/>
  <c r="I1126" s="1"/>
  <c r="I1148"/>
  <c r="I1149"/>
  <c r="I1147"/>
  <c r="G713"/>
  <c r="H119" l="1"/>
  <c r="I119" s="1"/>
  <c r="I120"/>
  <c r="I709"/>
  <c r="H708"/>
  <c r="H807"/>
  <c r="I811"/>
  <c r="G1472"/>
  <c r="H693" l="1"/>
  <c r="I708"/>
  <c r="I807"/>
  <c r="H806"/>
  <c r="G1454"/>
  <c r="G1351"/>
  <c r="G1349"/>
  <c r="G1348" s="1"/>
  <c r="G1346"/>
  <c r="H692" l="1"/>
  <c r="I693"/>
  <c r="I806"/>
  <c r="H805"/>
  <c r="I805" s="1"/>
  <c r="G956"/>
  <c r="G949"/>
  <c r="I692" l="1"/>
  <c r="G963"/>
  <c r="G938"/>
  <c r="I689" l="1"/>
  <c r="I691"/>
  <c r="G1105"/>
  <c r="G769" l="1"/>
  <c r="G74" l="1"/>
  <c r="G144" l="1"/>
  <c r="G201"/>
  <c r="G162" l="1"/>
  <c r="G161" s="1"/>
  <c r="G160" s="1"/>
  <c r="G1417" l="1"/>
  <c r="G47" l="1"/>
  <c r="G1425" l="1"/>
  <c r="G819" l="1"/>
  <c r="G1015" l="1"/>
  <c r="G324" l="1"/>
  <c r="G322"/>
  <c r="G166" l="1"/>
  <c r="G165" s="1"/>
  <c r="G164" s="1"/>
  <c r="G928" l="1"/>
  <c r="G904" l="1"/>
  <c r="G1082" l="1"/>
  <c r="G1143" l="1"/>
  <c r="G1285" l="1"/>
  <c r="G309" l="1"/>
  <c r="G308" s="1"/>
  <c r="G790"/>
  <c r="G1072"/>
  <c r="G1070"/>
  <c r="G1067"/>
  <c r="G835"/>
  <c r="G1069" l="1"/>
  <c r="G1291"/>
  <c r="G556" l="1"/>
  <c r="G555" s="1"/>
  <c r="G559"/>
  <c r="G558" s="1"/>
  <c r="G562"/>
  <c r="G561" s="1"/>
  <c r="G565"/>
  <c r="G564" s="1"/>
  <c r="G568"/>
  <c r="G567" s="1"/>
  <c r="G157" l="1"/>
  <c r="G1302" l="1"/>
  <c r="G1301" s="1"/>
  <c r="G1300" s="1"/>
  <c r="G306" l="1"/>
  <c r="G305" s="1"/>
  <c r="G38" l="1"/>
  <c r="G37" s="1"/>
  <c r="G36" s="1"/>
  <c r="G35" s="1"/>
  <c r="G1059" l="1"/>
  <c r="G1057"/>
  <c r="G1065"/>
  <c r="G409" l="1"/>
  <c r="G408" s="1"/>
  <c r="G407" s="1"/>
  <c r="G811" l="1"/>
  <c r="G1156" l="1"/>
  <c r="G389" l="1"/>
  <c r="G388" s="1"/>
  <c r="G1441" l="1"/>
  <c r="G1440" s="1"/>
  <c r="G1439" s="1"/>
  <c r="G1445"/>
  <c r="G1444" s="1"/>
  <c r="G1443" s="1"/>
  <c r="G1148"/>
  <c r="G1147" s="1"/>
  <c r="G1145"/>
  <c r="G1044"/>
  <c r="G1043" s="1"/>
  <c r="G1040"/>
  <c r="G1039" s="1"/>
  <c r="G1038" s="1"/>
  <c r="G178"/>
  <c r="G177" s="1"/>
  <c r="G176" s="1"/>
  <c r="G1438" l="1"/>
  <c r="G1437" s="1"/>
  <c r="G1436" s="1"/>
  <c r="G1435" s="1"/>
  <c r="G1142"/>
  <c r="G1141" s="1"/>
  <c r="G1140" s="1"/>
  <c r="G1042"/>
  <c r="G1037" s="1"/>
  <c r="G1036" s="1"/>
  <c r="G1035" s="1"/>
  <c r="G739"/>
  <c r="G1246" l="1"/>
  <c r="G1298" l="1"/>
  <c r="G1297" s="1"/>
  <c r="G1296" s="1"/>
  <c r="G1295" s="1"/>
  <c r="G808"/>
  <c r="G392" l="1"/>
  <c r="G391" s="1"/>
  <c r="G506"/>
  <c r="G505" s="1"/>
  <c r="G503"/>
  <c r="G502" s="1"/>
  <c r="G986"/>
  <c r="G985" s="1"/>
  <c r="G984" s="1"/>
  <c r="G1495" l="1"/>
  <c r="G1337" l="1"/>
  <c r="G1339"/>
  <c r="G1336" l="1"/>
  <c r="G1335" s="1"/>
  <c r="G355"/>
  <c r="G354" s="1"/>
  <c r="G352" l="1"/>
  <c r="G351" s="1"/>
  <c r="G500" l="1"/>
  <c r="G499" s="1"/>
  <c r="G496" l="1"/>
  <c r="G495" s="1"/>
  <c r="G494" s="1"/>
  <c r="G492"/>
  <c r="G491" s="1"/>
  <c r="G489"/>
  <c r="G488" s="1"/>
  <c r="G329" l="1"/>
  <c r="G328" s="1"/>
  <c r="G338" l="1"/>
  <c r="G337" s="1"/>
  <c r="G884" l="1"/>
  <c r="G516" l="1"/>
  <c r="G515" s="1"/>
  <c r="G439"/>
  <c r="G438" s="1"/>
  <c r="G983"/>
  <c r="G982" s="1"/>
  <c r="G981" s="1"/>
  <c r="G90" l="1"/>
  <c r="G89" s="1"/>
  <c r="G93"/>
  <c r="G92" s="1"/>
  <c r="G96"/>
  <c r="G95" s="1"/>
  <c r="G88" l="1"/>
  <c r="G828" l="1"/>
  <c r="G827" s="1"/>
  <c r="G826" s="1"/>
  <c r="G1064" l="1"/>
  <c r="G1062"/>
  <c r="G1061" s="1"/>
  <c r="G1056" l="1"/>
  <c r="G1055" s="1"/>
  <c r="G1054" s="1"/>
  <c r="G1053" s="1"/>
  <c r="G824" l="1"/>
  <c r="G823" s="1"/>
  <c r="G822" s="1"/>
  <c r="G45" l="1"/>
  <c r="G459" l="1"/>
  <c r="G458" s="1"/>
  <c r="G1033" l="1"/>
  <c r="G1032" s="1"/>
  <c r="G1030" s="1"/>
  <c r="G230"/>
  <c r="G229" s="1"/>
  <c r="G228" s="1"/>
  <c r="G235"/>
  <c r="G234" s="1"/>
  <c r="G233" s="1"/>
  <c r="G1031" l="1"/>
  <c r="G1474"/>
  <c r="G341" l="1"/>
  <c r="G340" s="1"/>
  <c r="G442" l="1"/>
  <c r="G441" s="1"/>
  <c r="G519"/>
  <c r="G518" s="1"/>
  <c r="G611" l="1"/>
  <c r="G610" s="1"/>
  <c r="G609" s="1"/>
  <c r="G666" l="1"/>
  <c r="G665" s="1"/>
  <c r="G664" l="1"/>
  <c r="G663" s="1"/>
  <c r="G662" s="1"/>
  <c r="G661" s="1"/>
  <c r="G660" s="1"/>
  <c r="G522"/>
  <c r="G521" s="1"/>
  <c r="G462"/>
  <c r="G461" s="1"/>
  <c r="G457" s="1"/>
  <c r="G469"/>
  <c r="G468" s="1"/>
  <c r="G581"/>
  <c r="G580" s="1"/>
  <c r="G553" l="1"/>
  <c r="G552" s="1"/>
  <c r="G551" s="1"/>
  <c r="G550" l="1"/>
  <c r="G549" s="1"/>
  <c r="G548" s="1"/>
  <c r="G547" s="1"/>
  <c r="G361"/>
  <c r="G360" s="1"/>
  <c r="G359" s="1"/>
  <c r="G358" l="1"/>
  <c r="G357" s="1"/>
  <c r="G486" l="1"/>
  <c r="G485" s="1"/>
  <c r="G483"/>
  <c r="G482" s="1"/>
  <c r="G472"/>
  <c r="G471" s="1"/>
  <c r="G466"/>
  <c r="G465" s="1"/>
  <c r="G345"/>
  <c r="G344" s="1"/>
  <c r="G343" s="1"/>
  <c r="G978"/>
  <c r="G977" s="1"/>
  <c r="G976" s="1"/>
  <c r="G464" l="1"/>
  <c r="G456" s="1"/>
  <c r="G286"/>
  <c r="G1420" l="1"/>
  <c r="G1419" s="1"/>
  <c r="G1403" l="1"/>
  <c r="G1223"/>
  <c r="G974" l="1"/>
  <c r="G973" s="1"/>
  <c r="G972" s="1"/>
  <c r="G971" l="1"/>
  <c r="G970" s="1"/>
  <c r="G969" s="1"/>
  <c r="G135"/>
  <c r="G942" l="1"/>
  <c r="G941" s="1"/>
  <c r="G940" s="1"/>
  <c r="G83" l="1"/>
  <c r="G82" s="1"/>
  <c r="G936" l="1"/>
  <c r="G1269" l="1"/>
  <c r="G1268" s="1"/>
  <c r="G1267" s="1"/>
  <c r="G1265" l="1"/>
  <c r="G1264" s="1"/>
  <c r="G1263" s="1"/>
  <c r="G531"/>
  <c r="G528"/>
  <c r="G513"/>
  <c r="G512" s="1"/>
  <c r="G511" s="1"/>
  <c r="G480"/>
  <c r="G479" s="1"/>
  <c r="G477"/>
  <c r="G476" s="1"/>
  <c r="G452"/>
  <c r="G451" s="1"/>
  <c r="G449"/>
  <c r="G448" s="1"/>
  <c r="G436"/>
  <c r="G435" s="1"/>
  <c r="G434" s="1"/>
  <c r="G475" l="1"/>
  <c r="G474" s="1"/>
  <c r="G527"/>
  <c r="G526" s="1"/>
  <c r="G525" s="1"/>
  <c r="G524" s="1"/>
  <c r="G447"/>
  <c r="G446" s="1"/>
  <c r="G445" s="1"/>
  <c r="G444" s="1"/>
  <c r="G433"/>
  <c r="G432" s="1"/>
  <c r="G431" s="1"/>
  <c r="G455" l="1"/>
  <c r="G332"/>
  <c r="G331" s="1"/>
  <c r="G454" l="1"/>
  <c r="G430" s="1"/>
  <c r="G1415" l="1"/>
  <c r="G1283"/>
  <c r="G1282" l="1"/>
  <c r="G1281" s="1"/>
  <c r="G1423"/>
  <c r="G1422" s="1"/>
  <c r="G1289" l="1"/>
  <c r="G1288" s="1"/>
  <c r="G1287" s="1"/>
  <c r="G1280" l="1"/>
  <c r="G1279" s="1"/>
  <c r="G398" l="1"/>
  <c r="G397" s="1"/>
  <c r="G396" s="1"/>
  <c r="G402"/>
  <c r="G401" s="1"/>
  <c r="G400" s="1"/>
  <c r="G170"/>
  <c r="G169" s="1"/>
  <c r="G168" s="1"/>
  <c r="G174"/>
  <c r="G173" s="1"/>
  <c r="G172" s="1"/>
  <c r="G395" l="1"/>
  <c r="G394" s="1"/>
  <c r="G1414"/>
  <c r="G226"/>
  <c r="G225" s="1"/>
  <c r="G1294" l="1"/>
  <c r="G1293" s="1"/>
  <c r="G1275"/>
  <c r="G1277"/>
  <c r="G1274" l="1"/>
  <c r="G1273" s="1"/>
  <c r="G1272" s="1"/>
  <c r="G1271" s="1"/>
  <c r="G1433"/>
  <c r="G1432" s="1"/>
  <c r="G584" l="1"/>
  <c r="G583" s="1"/>
  <c r="G587"/>
  <c r="G586" s="1"/>
  <c r="G579" l="1"/>
  <c r="G1430"/>
  <c r="G1429" s="1"/>
  <c r="G1428" l="1"/>
  <c r="G1427" s="1"/>
  <c r="G349" l="1"/>
  <c r="G348" s="1"/>
  <c r="G347" s="1"/>
  <c r="G335"/>
  <c r="G334" s="1"/>
  <c r="G327" s="1"/>
  <c r="G320"/>
  <c r="G317"/>
  <c r="G316" s="1"/>
  <c r="G314"/>
  <c r="G313" s="1"/>
  <c r="G303"/>
  <c r="G302" s="1"/>
  <c r="G300"/>
  <c r="G299" s="1"/>
  <c r="G298" l="1"/>
  <c r="G297" s="1"/>
  <c r="G326"/>
  <c r="G319"/>
  <c r="G1465"/>
  <c r="G1464" s="1"/>
  <c r="G1463" s="1"/>
  <c r="G1462" s="1"/>
  <c r="G706"/>
  <c r="G705" s="1"/>
  <c r="G704" s="1"/>
  <c r="G703" s="1"/>
  <c r="G721"/>
  <c r="G143"/>
  <c r="G142" s="1"/>
  <c r="G141" s="1"/>
  <c r="G138"/>
  <c r="G137" s="1"/>
  <c r="G133"/>
  <c r="G131"/>
  <c r="G127"/>
  <c r="G126" s="1"/>
  <c r="G125" s="1"/>
  <c r="G123"/>
  <c r="G121"/>
  <c r="G701"/>
  <c r="G700" s="1"/>
  <c r="G699" s="1"/>
  <c r="G697"/>
  <c r="G696" s="1"/>
  <c r="G695" s="1"/>
  <c r="G312" l="1"/>
  <c r="G311" s="1"/>
  <c r="G296" s="1"/>
  <c r="G694"/>
  <c r="G120"/>
  <c r="G119" s="1"/>
  <c r="G130"/>
  <c r="G129" s="1"/>
  <c r="G118" l="1"/>
  <c r="G117" s="1"/>
  <c r="G188"/>
  <c r="G616" l="1"/>
  <c r="G615" s="1"/>
  <c r="G614" s="1"/>
  <c r="G613" s="1"/>
  <c r="G544"/>
  <c r="G543" s="1"/>
  <c r="G542" s="1"/>
  <c r="G541" s="1"/>
  <c r="G539"/>
  <c r="G538" s="1"/>
  <c r="G537" s="1"/>
  <c r="G536" l="1"/>
  <c r="G64"/>
  <c r="G54" l="1"/>
  <c r="G637"/>
  <c r="G658" l="1"/>
  <c r="G657" s="1"/>
  <c r="G656" s="1"/>
  <c r="G653"/>
  <c r="G652" s="1"/>
  <c r="G650"/>
  <c r="G649" s="1"/>
  <c r="G31"/>
  <c r="G648" l="1"/>
  <c r="G647" s="1"/>
  <c r="G1172"/>
  <c r="G1171" s="1"/>
  <c r="G1170" s="1"/>
  <c r="G1169" s="1"/>
  <c r="G1167"/>
  <c r="G1166" s="1"/>
  <c r="G1165" s="1"/>
  <c r="G1164" s="1"/>
  <c r="G1162"/>
  <c r="G1161" s="1"/>
  <c r="G1160" s="1"/>
  <c r="G1159" s="1"/>
  <c r="G1155"/>
  <c r="G1154" s="1"/>
  <c r="G1153" s="1"/>
  <c r="G28"/>
  <c r="G27"/>
  <c r="G26" s="1"/>
  <c r="G25" s="1"/>
  <c r="G24" s="1"/>
  <c r="G1152" l="1"/>
  <c r="G608"/>
  <c r="G607" s="1"/>
  <c r="G870" l="1"/>
  <c r="G1080" l="1"/>
  <c r="G1019"/>
  <c r="G917"/>
  <c r="G897"/>
  <c r="G896" s="1"/>
  <c r="G895" s="1"/>
  <c r="G893"/>
  <c r="G1138" l="1"/>
  <c r="G1179"/>
  <c r="G1178" s="1"/>
  <c r="G1177" s="1"/>
  <c r="G1357" l="1"/>
  <c r="G672" l="1"/>
  <c r="G671" s="1"/>
  <c r="G670" s="1"/>
  <c r="G669" s="1"/>
  <c r="G668" s="1"/>
  <c r="G1322" l="1"/>
  <c r="G758"/>
  <c r="G1482"/>
  <c r="G730"/>
  <c r="G757" l="1"/>
  <c r="G756" s="1"/>
  <c r="G755" s="1"/>
  <c r="G754" s="1"/>
  <c r="G753" s="1"/>
  <c r="G752" s="1"/>
  <c r="G1321"/>
  <c r="G1320" s="1"/>
  <c r="G1319" s="1"/>
  <c r="G1318" s="1"/>
  <c r="G1317" s="1"/>
  <c r="G1316" s="1"/>
  <c r="G729"/>
  <c r="G728" s="1"/>
  <c r="G727" s="1"/>
  <c r="G726" s="1"/>
  <c r="G725" s="1"/>
  <c r="G1481"/>
  <c r="G1480" s="1"/>
  <c r="G1479" s="1"/>
  <c r="G1478" s="1"/>
  <c r="G1477" s="1"/>
  <c r="G1476" s="1"/>
  <c r="G109" l="1"/>
  <c r="G108" s="1"/>
  <c r="G107" s="1"/>
  <c r="G106" s="1"/>
  <c r="G1095"/>
  <c r="G1094" s="1"/>
  <c r="G1093" s="1"/>
  <c r="G803" l="1"/>
  <c r="G802" s="1"/>
  <c r="G283" l="1"/>
  <c r="G282" l="1"/>
  <c r="G281" s="1"/>
  <c r="G280" s="1"/>
  <c r="G279" s="1"/>
  <c r="G252" l="1"/>
  <c r="G251" s="1"/>
  <c r="G255"/>
  <c r="G254" s="1"/>
  <c r="G258"/>
  <c r="G257" s="1"/>
  <c r="G1189"/>
  <c r="G1188" s="1"/>
  <c r="G1187" s="1"/>
  <c r="G1186" s="1"/>
  <c r="G276"/>
  <c r="G275" s="1"/>
  <c r="G274" s="1"/>
  <c r="G272"/>
  <c r="G271" s="1"/>
  <c r="G269"/>
  <c r="G268" s="1"/>
  <c r="G266"/>
  <c r="G265" s="1"/>
  <c r="G263"/>
  <c r="G262" s="1"/>
  <c r="G115"/>
  <c r="G114" s="1"/>
  <c r="G113" s="1"/>
  <c r="G112" s="1"/>
  <c r="G111" s="1"/>
  <c r="G261" l="1"/>
  <c r="G260" s="1"/>
  <c r="G250"/>
  <c r="G249" s="1"/>
  <c r="G223"/>
  <c r="G1197"/>
  <c r="G1196" s="1"/>
  <c r="G1195" s="1"/>
  <c r="G1194" s="1"/>
  <c r="G1183"/>
  <c r="G1182" s="1"/>
  <c r="G1181" s="1"/>
  <c r="G1390"/>
  <c r="G1389" s="1"/>
  <c r="G1193" l="1"/>
  <c r="G1192" s="1"/>
  <c r="G1191" s="1"/>
  <c r="G1176"/>
  <c r="G1175" s="1"/>
  <c r="G1185"/>
  <c r="G1151"/>
  <c r="G294"/>
  <c r="G293" s="1"/>
  <c r="G292" s="1"/>
  <c r="G291" s="1"/>
  <c r="G290" s="1"/>
  <c r="G1174" l="1"/>
  <c r="G1150" s="1"/>
  <c r="G1406" l="1"/>
  <c r="G1367"/>
  <c r="G1382"/>
  <c r="G1374"/>
  <c r="G1356"/>
  <c r="G1355" s="1"/>
  <c r="G1354" s="1"/>
  <c r="G1353" s="1"/>
  <c r="G202"/>
  <c r="G204"/>
  <c r="G200"/>
  <c r="G1051"/>
  <c r="G1050" s="1"/>
  <c r="G1049" s="1"/>
  <c r="G1048" s="1"/>
  <c r="G1047" s="1"/>
  <c r="G718" l="1"/>
  <c r="G717" l="1"/>
  <c r="G578" l="1"/>
  <c r="G1131"/>
  <c r="G1130" s="1"/>
  <c r="G1129" s="1"/>
  <c r="G1128" s="1"/>
  <c r="G1127" s="1"/>
  <c r="G1309"/>
  <c r="G1311"/>
  <c r="G1230"/>
  <c r="G1229" s="1"/>
  <c r="G1228" s="1"/>
  <c r="G1227" s="1"/>
  <c r="G1226" s="1"/>
  <c r="G1236"/>
  <c r="G1235" s="1"/>
  <c r="G1234" s="1"/>
  <c r="G1240"/>
  <c r="G1239" s="1"/>
  <c r="G1238" s="1"/>
  <c r="G1245"/>
  <c r="G1244" s="1"/>
  <c r="G1250"/>
  <c r="G1253"/>
  <c r="G1255"/>
  <c r="G1261"/>
  <c r="G1260" s="1"/>
  <c r="G1259" s="1"/>
  <c r="G1258" s="1"/>
  <c r="G150"/>
  <c r="G149" s="1"/>
  <c r="G148" s="1"/>
  <c r="G147" s="1"/>
  <c r="G146" s="1"/>
  <c r="G71"/>
  <c r="G1308" l="1"/>
  <c r="G1307" s="1"/>
  <c r="G1306" s="1"/>
  <c r="G1257"/>
  <c r="G1252"/>
  <c r="G1249" s="1"/>
  <c r="G1243" s="1"/>
  <c r="G1242" s="1"/>
  <c r="G1233"/>
  <c r="G1232" s="1"/>
  <c r="G70"/>
  <c r="G643"/>
  <c r="G642" s="1"/>
  <c r="G641" s="1"/>
  <c r="G640" s="1"/>
  <c r="G1225" l="1"/>
  <c r="G1305"/>
  <c r="G1304" s="1"/>
  <c r="G909"/>
  <c r="G908" s="1"/>
  <c r="G907" s="1"/>
  <c r="G216" l="1"/>
  <c r="G215" s="1"/>
  <c r="G1126"/>
  <c r="G209" l="1"/>
  <c r="G208" s="1"/>
  <c r="G207" s="1"/>
  <c r="G206" s="1"/>
  <c r="G386"/>
  <c r="G385" s="1"/>
  <c r="G384" s="1"/>
  <c r="G382"/>
  <c r="G381" s="1"/>
  <c r="G380" s="1"/>
  <c r="G378"/>
  <c r="G377" s="1"/>
  <c r="G376" s="1"/>
  <c r="G374"/>
  <c r="G1124"/>
  <c r="G1028"/>
  <c r="G1027" s="1"/>
  <c r="G1026" s="1"/>
  <c r="G1024"/>
  <c r="G1023" s="1"/>
  <c r="G1022" s="1"/>
  <c r="G1018"/>
  <c r="G1017" s="1"/>
  <c r="G1014"/>
  <c r="G1013" s="1"/>
  <c r="G1008"/>
  <c r="G1007" s="1"/>
  <c r="G1006" s="1"/>
  <c r="G1005" s="1"/>
  <c r="G1004" s="1"/>
  <c r="G1002"/>
  <c r="G1001" s="1"/>
  <c r="G998"/>
  <c r="G993"/>
  <c r="G992" s="1"/>
  <c r="G1012" l="1"/>
  <c r="G373"/>
  <c r="G372" s="1"/>
  <c r="G1021"/>
  <c r="G991"/>
  <c r="G990" s="1"/>
  <c r="G997"/>
  <c r="G996" s="1"/>
  <c r="G1000"/>
  <c r="G1011" l="1"/>
  <c r="G1010" s="1"/>
  <c r="G371"/>
  <c r="G995"/>
  <c r="G989" s="1"/>
  <c r="G988" s="1"/>
  <c r="G980" l="1"/>
  <c r="G370"/>
  <c r="G369" s="1"/>
  <c r="G86"/>
  <c r="G85" s="1"/>
  <c r="G80"/>
  <c r="G79" s="1"/>
  <c r="G104"/>
  <c r="G103" s="1"/>
  <c r="G102" s="1"/>
  <c r="G1510"/>
  <c r="G1509" s="1"/>
  <c r="G1508" s="1"/>
  <c r="G1507" s="1"/>
  <c r="G1501"/>
  <c r="G1500" s="1"/>
  <c r="G1499" s="1"/>
  <c r="G1498" s="1"/>
  <c r="G1497" s="1"/>
  <c r="G1493"/>
  <c r="G1491"/>
  <c r="G1470"/>
  <c r="G1452"/>
  <c r="G1408"/>
  <c r="G1405" s="1"/>
  <c r="G1402" s="1"/>
  <c r="G1398"/>
  <c r="G1397" s="1"/>
  <c r="G1396" s="1"/>
  <c r="G1394"/>
  <c r="G1393" s="1"/>
  <c r="G1392" s="1"/>
  <c r="G1387"/>
  <c r="G1386" s="1"/>
  <c r="G1384"/>
  <c r="G1381" s="1"/>
  <c r="G1379"/>
  <c r="G1376"/>
  <c r="G1369"/>
  <c r="G1366" s="1"/>
  <c r="G1364"/>
  <c r="G1344"/>
  <c r="G1333"/>
  <c r="G1332" s="1"/>
  <c r="G1330"/>
  <c r="G1221"/>
  <c r="G1215"/>
  <c r="G1214" s="1"/>
  <c r="G1213" s="1"/>
  <c r="G1211"/>
  <c r="G1210" s="1"/>
  <c r="G1206"/>
  <c r="G1205" s="1"/>
  <c r="G1137"/>
  <c r="G1136" s="1"/>
  <c r="G1135" s="1"/>
  <c r="G1123"/>
  <c r="G1122" s="1"/>
  <c r="G1121" s="1"/>
  <c r="G1120" s="1"/>
  <c r="G1118"/>
  <c r="G1117" s="1"/>
  <c r="G1116" s="1"/>
  <c r="G1115" s="1"/>
  <c r="G1102"/>
  <c r="G1087"/>
  <c r="G1086" s="1"/>
  <c r="G1085" s="1"/>
  <c r="G1084" s="1"/>
  <c r="G1078"/>
  <c r="G1077" s="1"/>
  <c r="G967"/>
  <c r="G966" s="1"/>
  <c r="G961"/>
  <c r="G954"/>
  <c r="G947"/>
  <c r="G935"/>
  <c r="G925"/>
  <c r="G924" s="1"/>
  <c r="G921"/>
  <c r="G920" s="1"/>
  <c r="G919" s="1"/>
  <c r="G915"/>
  <c r="G901"/>
  <c r="G891"/>
  <c r="G882"/>
  <c r="G876"/>
  <c r="G875" s="1"/>
  <c r="G874" s="1"/>
  <c r="G873" s="1"/>
  <c r="G872" s="1"/>
  <c r="G868"/>
  <c r="G863"/>
  <c r="G858"/>
  <c r="G856"/>
  <c r="G852"/>
  <c r="G850"/>
  <c r="G845"/>
  <c r="G843"/>
  <c r="G833"/>
  <c r="G816"/>
  <c r="G800"/>
  <c r="G799" s="1"/>
  <c r="G796"/>
  <c r="G795" s="1"/>
  <c r="G788"/>
  <c r="G782"/>
  <c r="G780"/>
  <c r="G776"/>
  <c r="G774"/>
  <c r="G767"/>
  <c r="G747"/>
  <c r="G746" s="1"/>
  <c r="G745" s="1"/>
  <c r="G744" s="1"/>
  <c r="G743" s="1"/>
  <c r="G742" s="1"/>
  <c r="G741" s="1"/>
  <c r="G737"/>
  <c r="G715"/>
  <c r="G711"/>
  <c r="G686"/>
  <c r="G685" s="1"/>
  <c r="G683"/>
  <c r="G681"/>
  <c r="G634"/>
  <c r="G629"/>
  <c r="G628" s="1"/>
  <c r="G626"/>
  <c r="G625" s="1"/>
  <c r="G623"/>
  <c r="G622" s="1"/>
  <c r="G604"/>
  <c r="G603" s="1"/>
  <c r="G602" s="1"/>
  <c r="G601" s="1"/>
  <c r="G600" s="1"/>
  <c r="G599" s="1"/>
  <c r="G595"/>
  <c r="G594" s="1"/>
  <c r="G593" s="1"/>
  <c r="G592" s="1"/>
  <c r="G576"/>
  <c r="G428"/>
  <c r="G427" s="1"/>
  <c r="G426" s="1"/>
  <c r="G425" s="1"/>
  <c r="G424" s="1"/>
  <c r="G422"/>
  <c r="G421" s="1"/>
  <c r="G420" s="1"/>
  <c r="G419" s="1"/>
  <c r="G417"/>
  <c r="G416" s="1"/>
  <c r="G415" s="1"/>
  <c r="G413"/>
  <c r="G412" s="1"/>
  <c r="G411" s="1"/>
  <c r="G367"/>
  <c r="G366" s="1"/>
  <c r="G365" s="1"/>
  <c r="G364" s="1"/>
  <c r="G363" s="1"/>
  <c r="G289" s="1"/>
  <c r="G247"/>
  <c r="G246" s="1"/>
  <c r="G245" s="1"/>
  <c r="G243"/>
  <c r="G242" s="1"/>
  <c r="G241" s="1"/>
  <c r="G239"/>
  <c r="G238" s="1"/>
  <c r="G237" s="1"/>
  <c r="G222"/>
  <c r="G221" s="1"/>
  <c r="G219"/>
  <c r="G218" s="1"/>
  <c r="G214" s="1"/>
  <c r="G194"/>
  <c r="G193" s="1"/>
  <c r="G192" s="1"/>
  <c r="G191" s="1"/>
  <c r="G185"/>
  <c r="G61"/>
  <c r="G51"/>
  <c r="G43"/>
  <c r="G21"/>
  <c r="G20" s="1"/>
  <c r="G19" s="1"/>
  <c r="G18" s="1"/>
  <c r="G1451" l="1"/>
  <c r="G1450" s="1"/>
  <c r="G1449" s="1"/>
  <c r="G1448" s="1"/>
  <c r="G1447" s="1"/>
  <c r="G621"/>
  <c r="G620" s="1"/>
  <c r="G1490"/>
  <c r="G1489" s="1"/>
  <c r="G1488" s="1"/>
  <c r="G1487" s="1"/>
  <c r="G1485" s="1"/>
  <c r="G406"/>
  <c r="G405" s="1"/>
  <c r="G736"/>
  <c r="G735" s="1"/>
  <c r="G78"/>
  <c r="G1469"/>
  <c r="G1468" s="1"/>
  <c r="G1467" s="1"/>
  <c r="G232"/>
  <c r="G213"/>
  <c r="G77"/>
  <c r="G184"/>
  <c r="G183" s="1"/>
  <c r="G182" s="1"/>
  <c r="G181" s="1"/>
  <c r="G156" s="1"/>
  <c r="G155" s="1"/>
  <c r="G154" s="1"/>
  <c r="G867"/>
  <c r="G866" s="1"/>
  <c r="G865" s="1"/>
  <c r="G862"/>
  <c r="G861" s="1"/>
  <c r="G860" s="1"/>
  <c r="G946"/>
  <c r="G945" s="1"/>
  <c r="G944" s="1"/>
  <c r="G1092"/>
  <c r="G1091" s="1"/>
  <c r="G1090" s="1"/>
  <c r="G1134"/>
  <c r="G1133" s="1"/>
  <c r="G794"/>
  <c r="G535"/>
  <c r="G534" s="1"/>
  <c r="G1373"/>
  <c r="G1372" s="1"/>
  <c r="G1209"/>
  <c r="G1208" s="1"/>
  <c r="G575"/>
  <c r="G574" s="1"/>
  <c r="G807"/>
  <c r="G806" s="1"/>
  <c r="G646"/>
  <c r="G645" s="1"/>
  <c r="G855"/>
  <c r="G854" s="1"/>
  <c r="G779"/>
  <c r="G778" s="1"/>
  <c r="G787"/>
  <c r="G786" s="1"/>
  <c r="G785" s="1"/>
  <c r="G784" s="1"/>
  <c r="G815"/>
  <c r="G814" s="1"/>
  <c r="G849"/>
  <c r="G848" s="1"/>
  <c r="G881"/>
  <c r="G880" s="1"/>
  <c r="G879" s="1"/>
  <c r="G878" s="1"/>
  <c r="G890"/>
  <c r="G889" s="1"/>
  <c r="G710"/>
  <c r="G709" s="1"/>
  <c r="G708" s="1"/>
  <c r="G693" s="1"/>
  <c r="G1076"/>
  <c r="G1075" s="1"/>
  <c r="G101"/>
  <c r="G100" s="1"/>
  <c r="G99" s="1"/>
  <c r="G1413"/>
  <c r="G1412" s="1"/>
  <c r="G1411" s="1"/>
  <c r="G1329"/>
  <c r="G1506"/>
  <c r="G1504" s="1"/>
  <c r="G50"/>
  <c r="G60"/>
  <c r="G59" s="1"/>
  <c r="G58" s="1"/>
  <c r="G57" s="1"/>
  <c r="G914"/>
  <c r="G913" s="1"/>
  <c r="G680"/>
  <c r="G679" s="1"/>
  <c r="G678" s="1"/>
  <c r="G591"/>
  <c r="G590" s="1"/>
  <c r="G589" s="1"/>
  <c r="G69"/>
  <c r="G68" s="1"/>
  <c r="G67" s="1"/>
  <c r="G199"/>
  <c r="G633"/>
  <c r="G632" s="1"/>
  <c r="G631" s="1"/>
  <c r="G773"/>
  <c r="G772" s="1"/>
  <c r="G832"/>
  <c r="G831" s="1"/>
  <c r="G830" s="1"/>
  <c r="G923"/>
  <c r="G934"/>
  <c r="G933" s="1"/>
  <c r="G960"/>
  <c r="G959" s="1"/>
  <c r="G965"/>
  <c r="G1220"/>
  <c r="G1219" s="1"/>
  <c r="G1218" s="1"/>
  <c r="G1217" s="1"/>
  <c r="G42"/>
  <c r="G766"/>
  <c r="G765" s="1"/>
  <c r="G764" s="1"/>
  <c r="G842"/>
  <c r="G841" s="1"/>
  <c r="G840" s="1"/>
  <c r="G900"/>
  <c r="G899" s="1"/>
  <c r="G953"/>
  <c r="G952" s="1"/>
  <c r="G951" s="1"/>
  <c r="G1101"/>
  <c r="G1100" s="1"/>
  <c r="G1099" s="1"/>
  <c r="G1098" s="1"/>
  <c r="G1097" s="1"/>
  <c r="G1204"/>
  <c r="G1343"/>
  <c r="G1342" s="1"/>
  <c r="G1341" s="1"/>
  <c r="G17"/>
  <c r="G16"/>
  <c r="G1363"/>
  <c r="G1362" s="1"/>
  <c r="G1401"/>
  <c r="G1400"/>
  <c r="G41" l="1"/>
  <c r="G40" s="1"/>
  <c r="G34" s="1"/>
  <c r="G734"/>
  <c r="G733" s="1"/>
  <c r="G732" s="1"/>
  <c r="G724" s="1"/>
  <c r="G1328"/>
  <c r="G1327" s="1"/>
  <c r="G1326" s="1"/>
  <c r="G805"/>
  <c r="G793" s="1"/>
  <c r="G153"/>
  <c r="G152" s="1"/>
  <c r="G98" s="1"/>
  <c r="G1461"/>
  <c r="G1460" s="1"/>
  <c r="G1459" s="1"/>
  <c r="G1457" s="1"/>
  <c r="G912"/>
  <c r="G1089"/>
  <c r="G573"/>
  <c r="G572" s="1"/>
  <c r="G1203"/>
  <c r="G1202" s="1"/>
  <c r="G1201" s="1"/>
  <c r="G677"/>
  <c r="G675" s="1"/>
  <c r="G1410"/>
  <c r="G619"/>
  <c r="G606" s="1"/>
  <c r="G198"/>
  <c r="G197" s="1"/>
  <c r="G212"/>
  <c r="G211" s="1"/>
  <c r="G1114"/>
  <c r="G1113" s="1"/>
  <c r="G847"/>
  <c r="G839" s="1"/>
  <c r="G838" s="1"/>
  <c r="G888"/>
  <c r="G771"/>
  <c r="G763" s="1"/>
  <c r="G762" s="1"/>
  <c r="G958"/>
  <c r="G23" l="1"/>
  <c r="G15" s="1"/>
  <c r="G1112"/>
  <c r="G1111" s="1"/>
  <c r="G1200"/>
  <c r="G1199" s="1"/>
  <c r="G1074"/>
  <c r="G1046" s="1"/>
  <c r="G571"/>
  <c r="G570" s="1"/>
  <c r="G887"/>
  <c r="G886" s="1"/>
  <c r="G837" s="1"/>
  <c r="G404"/>
  <c r="G278" s="1"/>
  <c r="G792"/>
  <c r="G761" s="1"/>
  <c r="G196"/>
  <c r="G598"/>
  <c r="G1109" l="1"/>
  <c r="G13"/>
  <c r="G760"/>
  <c r="G750" s="1"/>
  <c r="G1378" l="1"/>
  <c r="G1371" s="1"/>
  <c r="G1361" s="1"/>
  <c r="G1360" s="1"/>
  <c r="G1325" s="1"/>
  <c r="G1324" l="1"/>
  <c r="G1314" s="1"/>
  <c r="G692"/>
  <c r="G691" s="1"/>
  <c r="G689" s="1"/>
  <c r="G1513" l="1"/>
</calcChain>
</file>

<file path=xl/sharedStrings.xml><?xml version="1.0" encoding="utf-8"?>
<sst xmlns="http://schemas.openxmlformats.org/spreadsheetml/2006/main" count="5388" uniqueCount="847">
  <si>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</si>
  <si>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</si>
  <si>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</si>
  <si>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</si>
  <si>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</si>
  <si>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</si>
  <si>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</si>
  <si>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</si>
  <si>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</si>
  <si>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</si>
  <si>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</si>
  <si>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</si>
  <si>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</si>
  <si>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</si>
  <si>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</si>
  <si>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</si>
  <si>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</si>
  <si>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</si>
  <si>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</si>
  <si>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</si>
  <si>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</si>
  <si>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</si>
  <si>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</si>
  <si>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</si>
  <si>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</si>
  <si>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</si>
  <si>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</si>
  <si>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</si>
  <si>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</si>
  <si>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</si>
  <si>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</si>
  <si>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</si>
  <si>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</si>
  <si>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</si>
  <si>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</si>
  <si>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</si>
  <si>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</si>
  <si>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</si>
  <si>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</si>
  <si>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</si>
  <si>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</si>
  <si>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</si>
  <si>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</si>
  <si>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</si>
  <si>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05 6 00 00000</t>
  </si>
  <si>
    <t>06 0 00 00000</t>
  </si>
  <si>
    <t>07 0 00 00000</t>
  </si>
  <si>
    <t>08 0 00 00000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</si>
  <si>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</si>
  <si>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</si>
  <si>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</si>
  <si>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</si>
  <si>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</si>
  <si>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</si>
  <si>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</si>
  <si>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</si>
  <si>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</si>
  <si>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</si>
  <si>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</si>
  <si>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</si>
  <si>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</si>
  <si>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</si>
  <si>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</si>
  <si>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</si>
  <si>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</si>
  <si>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</si>
  <si>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</si>
  <si>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</si>
  <si>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</si>
  <si>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</si>
  <si>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</si>
  <si>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</si>
  <si>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</si>
  <si>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</si>
  <si>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</si>
  <si>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</si>
  <si>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</si>
  <si>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</si>
  <si>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</si>
  <si>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</si>
  <si>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</si>
  <si>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</si>
  <si>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</si>
  <si>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</si>
  <si>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</si>
  <si>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</si>
  <si>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</si>
  <si>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</si>
  <si>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</si>
  <si>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05 1 01 00000</t>
  </si>
  <si>
    <t>10 2 01 00000</t>
  </si>
  <si>
    <t>11 1 01 00000</t>
  </si>
  <si>
    <t>11 1 01 00002</t>
  </si>
  <si>
    <t>11 1 01 00003</t>
  </si>
  <si>
    <t>11 1 01 00004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</si>
  <si>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</si>
  <si>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</si>
  <si>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</si>
  <si>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</si>
  <si>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</si>
  <si>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</si>
  <si>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</si>
  <si>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</si>
  <si>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</si>
  <si>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"Реализация механизмов для выявления и развития талантов детей"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</si>
  <si>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</si>
  <si>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</si>
  <si>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</si>
  <si>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</si>
  <si>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</si>
  <si>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</si>
  <si>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</si>
  <si>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</si>
  <si>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Замена газоиспользующего оборудования в муниципальных квартирах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</si>
  <si>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</si>
  <si>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</si>
  <si>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</si>
  <si>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</si>
  <si>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</si>
  <si>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</si>
  <si>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</si>
  <si>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</si>
  <si>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</si>
  <si>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</si>
  <si>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</si>
  <si>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12 2 01 00359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</si>
  <si>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</si>
  <si>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</si>
  <si>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</si>
  <si>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</si>
  <si>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</si>
  <si>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</si>
  <si>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</si>
  <si>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12 2 06 00000</t>
  </si>
  <si>
    <t>12 2 06 00259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</si>
  <si>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</si>
  <si>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</si>
  <si>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</si>
  <si>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</si>
  <si>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</si>
  <si>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</si>
  <si>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</si>
  <si>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</si>
  <si>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</si>
  <si>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</si>
  <si>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</si>
  <si>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</si>
  <si>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</si>
  <si>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</si>
  <si>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</si>
  <si>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</si>
  <si>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</si>
  <si>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</si>
  <si>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</si>
  <si>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</si>
  <si>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</si>
  <si>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</si>
  <si>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</si>
  <si>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</si>
  <si>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</si>
  <si>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</si>
  <si>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</si>
  <si>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</si>
  <si>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</si>
  <si>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</si>
  <si>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</si>
  <si>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</si>
  <si>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10 2 01 00001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</si>
  <si>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</si>
  <si>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</si>
  <si>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</si>
  <si>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</si>
  <si>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</si>
  <si>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</si>
  <si>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</si>
  <si>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</si>
  <si>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</si>
  <si>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</si>
  <si>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</si>
  <si>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</si>
  <si>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</si>
  <si>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</si>
  <si>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</si>
  <si>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</si>
  <si>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</si>
  <si>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</si>
  <si>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</si>
  <si>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</si>
  <si>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</si>
  <si>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</si>
  <si>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</si>
  <si>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</si>
  <si>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</si>
  <si>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</si>
  <si>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12 1 01 62330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</si>
  <si>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</si>
  <si>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</si>
  <si>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</si>
  <si>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</si>
  <si>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</si>
  <si>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</si>
  <si>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</si>
  <si>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</si>
  <si>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</si>
  <si>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</si>
  <si>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</si>
  <si>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</si>
  <si>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</si>
  <si>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</si>
  <si>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</si>
  <si>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</si>
  <si>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</si>
  <si>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</si>
  <si>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</si>
  <si>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</si>
  <si>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</si>
  <si>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</si>
  <si>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</si>
  <si>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Администрация города Реутов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</si>
  <si>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</si>
  <si>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</si>
  <si>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</si>
  <si>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</si>
  <si>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</si>
  <si>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</si>
  <si>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</si>
  <si>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</si>
  <si>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</si>
  <si>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</si>
  <si>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</si>
  <si>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</si>
  <si>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</si>
  <si>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</si>
  <si>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</si>
  <si>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</si>
  <si>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</si>
  <si>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</si>
  <si>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выплаты персоналу казенных учреждений</t>
  </si>
  <si>
    <t>Субсидии бюджетным учреждениям на иные цели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</si>
  <si>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</si>
  <si>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</si>
  <si>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</si>
  <si>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</si>
  <si>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</si>
  <si>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</si>
  <si>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</si>
  <si>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</si>
  <si>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</si>
  <si>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</si>
  <si>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</si>
  <si>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</si>
  <si>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</si>
  <si>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</si>
  <si>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</si>
  <si>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</si>
  <si>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</si>
  <si>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</si>
  <si>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</si>
  <si>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Обновление дорожной разметки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</si>
  <si>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</si>
  <si>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</si>
  <si>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</si>
  <si>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</si>
  <si>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</si>
  <si>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</si>
  <si>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</si>
  <si>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</si>
  <si>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</si>
  <si>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</si>
  <si>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</si>
  <si>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</si>
  <si>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 xml:space="preserve">Бюджетные инвестиции в объекты капитального строительства государственной (муниципальной) собственности 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</si>
  <si>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</si>
  <si>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</si>
  <si>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</si>
  <si>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</si>
  <si>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</si>
  <si>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</si>
  <si>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</si>
  <si>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</si>
  <si>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</si>
  <si>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</si>
  <si>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</si>
  <si>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</si>
  <si>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</si>
  <si>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</si>
  <si>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</si>
  <si>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</si>
  <si>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</si>
  <si>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</si>
  <si>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</si>
  <si>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</si>
  <si>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</si>
  <si>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</si>
  <si>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</si>
  <si>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</si>
  <si>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</si>
  <si>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</si>
  <si>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</si>
  <si>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</si>
  <si>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</si>
  <si>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</si>
  <si>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</si>
  <si>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</si>
  <si>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</si>
  <si>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</si>
  <si>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</si>
  <si>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</si>
  <si>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</si>
  <si>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</si>
  <si>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</si>
  <si>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</si>
  <si>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</si>
  <si>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99 0 00 00104</t>
  </si>
  <si>
    <t>Избирательная комиссия города Реутов</t>
  </si>
  <si>
    <t>019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</si>
  <si>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</si>
  <si>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</si>
  <si>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</si>
  <si>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</si>
  <si>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</si>
  <si>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</si>
  <si>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</si>
  <si>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</si>
  <si>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</si>
  <si>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</si>
  <si>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</si>
  <si>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</si>
  <si>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</si>
  <si>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</si>
  <si>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</si>
  <si>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</si>
  <si>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</si>
  <si>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</si>
  <si>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</si>
  <si>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</si>
  <si>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</si>
  <si>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</si>
  <si>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</si>
  <si>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</si>
  <si>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</si>
  <si>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</si>
  <si>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</si>
  <si>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</si>
  <si>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</si>
  <si>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</si>
  <si>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</si>
  <si>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мероприятий по развитию молодежных общественных организаций и добровольческой деятельности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</si>
  <si>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</si>
  <si>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</si>
  <si>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</si>
  <si>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</si>
  <si>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</si>
  <si>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</si>
  <si>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Предоставление компенсационных выплат иногородним врачам для оплаты найма жилого помещения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</si>
  <si>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</si>
  <si>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11 5 02 00001</t>
  </si>
  <si>
    <t>Управление образования Администрации города Реутов</t>
  </si>
  <si>
    <t>11 5 02 00000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</si>
  <si>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</si>
  <si>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</si>
  <si>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СМИ, выходящих на территории муниципального образования</t>
  </si>
  <si>
    <t>Информирование жителей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</si>
  <si>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</si>
  <si>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</si>
  <si>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</si>
  <si>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</si>
  <si>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</si>
  <si>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</si>
  <si>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</si>
  <si>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</si>
  <si>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</si>
  <si>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 xml:space="preserve">Контроль и обслуживание комплекса технических средств охраны 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</si>
  <si>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</si>
  <si>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</si>
  <si>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</si>
  <si>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</si>
  <si>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</si>
  <si>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</si>
  <si>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</si>
  <si>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</si>
  <si>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</si>
  <si>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</si>
  <si>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</si>
  <si>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</si>
  <si>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</si>
  <si>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</si>
  <si>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</si>
  <si>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</si>
  <si>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</si>
  <si>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</si>
  <si>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</si>
  <si>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</si>
  <si>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</si>
  <si>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</si>
  <si>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</si>
  <si>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</si>
  <si>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</si>
  <si>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</si>
  <si>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</si>
  <si>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</si>
  <si>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</si>
  <si>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</si>
  <si>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</si>
  <si>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</si>
  <si>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</si>
  <si>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</si>
  <si>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</si>
  <si>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</si>
  <si>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</si>
  <si>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</si>
  <si>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</si>
  <si>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</si>
  <si>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</si>
  <si>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</si>
  <si>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</si>
  <si>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</si>
  <si>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</si>
  <si>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</si>
  <si>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</si>
  <si>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</si>
  <si>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</si>
  <si>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</si>
  <si>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</si>
  <si>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</si>
  <si>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</si>
  <si>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07 1 01 00002</t>
  </si>
  <si>
    <t>07 2 00 00000</t>
  </si>
  <si>
    <t>07 2 01 00000</t>
  </si>
  <si>
    <t>07 2 01 00003</t>
  </si>
  <si>
    <t>07 2 01 00059</t>
  </si>
  <si>
    <t>07 3 00 00000</t>
  </si>
  <si>
    <t>07 3 01 00000</t>
  </si>
  <si>
    <t>Осуществление государственных полномочий Московской области  в области земельных отношений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</si>
  <si>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</si>
  <si>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</si>
  <si>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</si>
  <si>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</si>
  <si>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</si>
  <si>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</si>
  <si>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</si>
  <si>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</si>
  <si>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</si>
  <si>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</si>
  <si>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</si>
  <si>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</si>
  <si>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</si>
  <si>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Отдел культуры и молодежной политики Администрации города Реутов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</si>
  <si>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</si>
  <si>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</si>
  <si>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</si>
  <si>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</si>
  <si>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</si>
  <si>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</si>
  <si>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</si>
  <si>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</si>
  <si>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</si>
  <si>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</si>
  <si>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</si>
  <si>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</si>
  <si>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</si>
  <si>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</si>
  <si>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</si>
  <si>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</si>
  <si>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</si>
  <si>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</si>
  <si>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</si>
  <si>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</si>
  <si>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</si>
  <si>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</si>
  <si>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</si>
  <si>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</si>
  <si>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</si>
  <si>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</si>
  <si>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</si>
  <si>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</si>
  <si>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</si>
  <si>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</si>
  <si>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</si>
  <si>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</si>
  <si>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в том числе за счет субвенции: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</si>
  <si>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</si>
  <si>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</si>
  <si>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</si>
  <si>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</si>
  <si>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</si>
  <si>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</si>
  <si>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</si>
  <si>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</si>
  <si>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</si>
  <si>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</si>
  <si>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</si>
  <si>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</si>
  <si>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</si>
  <si>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</si>
  <si>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</si>
  <si>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</si>
  <si>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</si>
  <si>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</si>
  <si>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</si>
  <si>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</si>
  <si>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Подпрограмма "Обеспечение жильем молодых семей"</t>
  </si>
  <si>
    <t>10 1 00 00000</t>
  </si>
  <si>
    <t>10 1 01 00000</t>
  </si>
  <si>
    <t>07 3 01 S0240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</si>
  <si>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</si>
  <si>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</si>
  <si>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</si>
  <si>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</si>
  <si>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</si>
  <si>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</si>
  <si>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</si>
  <si>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</si>
  <si>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</si>
  <si>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</si>
  <si>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</si>
  <si>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</si>
  <si>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</si>
  <si>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</si>
  <si>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</si>
  <si>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</si>
  <si>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</si>
  <si>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</si>
  <si>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</si>
  <si>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</si>
  <si>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</si>
  <si>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</si>
  <si>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</si>
  <si>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</si>
  <si>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</si>
  <si>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</si>
  <si>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</si>
  <si>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</si>
  <si>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</si>
  <si>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</si>
  <si>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</si>
  <si>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02 4 04 00001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</si>
  <si>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</si>
  <si>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</si>
  <si>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</si>
  <si>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</si>
  <si>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</si>
  <si>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</si>
  <si>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</si>
  <si>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</si>
  <si>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</si>
  <si>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>Основное мероприятие "Оказание социальной поддержки отдельным категориям граждан"</t>
  </si>
  <si>
    <t>Софинансирование организации отдыха, оздоровления и занятости детей в дни школьных каникул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</si>
  <si>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</si>
  <si>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</si>
  <si>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</si>
  <si>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</si>
  <si>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</si>
  <si>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</si>
  <si>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</si>
  <si>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</si>
  <si>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</si>
  <si>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</si>
  <si>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Мероприятия в области экологии и охраны окружающей среды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</si>
  <si>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</si>
  <si>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</si>
  <si>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</si>
  <si>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</si>
  <si>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Подпрограмма "Обеспечение жильем отдельных категорий граждан, установленных федеральным законодательством"</t>
  </si>
  <si>
    <t>10 3 00 00000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</si>
  <si>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</si>
  <si>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10 3 01 00000</t>
  </si>
  <si>
    <t>Обеспечение жильем граждан, уволенных с военной службы (службы), и приравненных к ним лиц</t>
  </si>
  <si>
    <t>10 3 01 54850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</si>
  <si>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</si>
  <si>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</si>
  <si>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</si>
  <si>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05 1 02 00001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</si>
  <si>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</si>
  <si>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</si>
  <si>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05 1 02 00002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</si>
  <si>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</si>
  <si>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</si>
  <si>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</si>
  <si>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</si>
  <si>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</si>
  <si>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</si>
  <si>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</si>
  <si>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</si>
  <si>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</si>
  <si>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</si>
  <si>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</si>
  <si>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</si>
  <si>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</si>
  <si>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</si>
  <si>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</si>
  <si>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</si>
  <si>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05 3 04 00000</t>
  </si>
  <si>
    <t>05 3 04 00001</t>
  </si>
  <si>
    <t xml:space="preserve">Обеспечивающая подпрограмма </t>
  </si>
  <si>
    <t>05 5 00 00000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</si>
  <si>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</si>
  <si>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05 5 01 00000</t>
  </si>
  <si>
    <t>05 5 01 00095</t>
  </si>
  <si>
    <t>05 5 01 60700</t>
  </si>
  <si>
    <t>05 5 01 00001</t>
  </si>
  <si>
    <t>05 5 01 60830</t>
  </si>
  <si>
    <t>Подпрограмма "Развитие имущественного комплекса городского округа Реутов на 2018-2022 годы"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</si>
  <si>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</si>
  <si>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</si>
  <si>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Подпрограмма "Укрепление материально-технической базы муниципальных учреждений культуры городского округа Реутов"</t>
  </si>
  <si>
    <t>04 Д 00 00000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</si>
  <si>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</si>
  <si>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</si>
  <si>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</si>
  <si>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</si>
  <si>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</si>
  <si>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Ремонт ливневой канализации</t>
  </si>
  <si>
    <t>07 3 01 00001</t>
  </si>
  <si>
    <t>Мероприятия по организации отдыха детей в каникулярное время</t>
  </si>
  <si>
    <t>11 2 01 62190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</si>
  <si>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</si>
  <si>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02 2 01 62510</t>
  </si>
  <si>
    <t>Строительство и реконструкция объектов культуры</t>
  </si>
  <si>
    <t>04 Д 01 64210</t>
  </si>
  <si>
    <t>04 Д 01 S4210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</si>
  <si>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</si>
  <si>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>02 2 01 S2510</t>
  </si>
  <si>
    <t>Основное мероприятие "Модернизация и укрепление материально-технической базы объектов культуры  путем проведения капитального ремонта и технического переоснащения"</t>
  </si>
  <si>
    <t>04 Д 02 00000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</si>
  <si>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</si>
  <si>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04 Д 02 00001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</si>
  <si>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</si>
  <si>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14 2 01 62680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</si>
  <si>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</si>
  <si>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S2680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</si>
  <si>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услуг"</t>
  </si>
  <si>
    <t>14 2 02 00000</t>
  </si>
  <si>
    <t>14 2 02 60860</t>
  </si>
  <si>
    <t>14 2 02 S0860</t>
  </si>
  <si>
    <t>Софинансирование расходов на повышение заработной платы работникам муниципальных учреждений в сфере культуры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</si>
  <si>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</si>
  <si>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07 3 01 60240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</si>
  <si>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</si>
  <si>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</t>
  </si>
  <si>
    <t>Муниципальная программа городского округа Реутов "Формирование комфортной городской среды»  на 2018-2022 годы»</t>
  </si>
  <si>
    <t>08 В 00 00000</t>
  </si>
  <si>
    <t>08 В 01 00000</t>
  </si>
  <si>
    <t>08 В 01 00001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</si>
  <si>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</si>
  <si>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</si>
  <si>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Основное мероприятие "Обеспечение учета всего объема потребляемых энергетических ресурсов"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</si>
  <si>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</si>
  <si>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  с возможностью моделирования гидравлических режимов</t>
  </si>
  <si>
    <t>Подпрограмма "Благоустройство территории городского округа Реутов"</t>
  </si>
  <si>
    <t>Основное мероприятие "Создание условий для благоустройства территорий городского округа Реутов"</t>
  </si>
  <si>
    <t>Приобретение техники для нужд благоустройства и коммунального хозяйства</t>
  </si>
  <si>
    <t>Приобретение техники для нужд благоустройства территории муниципальных образований Московской области</t>
  </si>
  <si>
    <t>Приобретение техники для нужд благоустройства территории городского округа Реутов</t>
  </si>
  <si>
    <t>Содержание детских, спортивных площадок, площадок для выгула собак</t>
  </si>
  <si>
    <t>Расходы на оплату электроэнергии систем уличного освещения</t>
  </si>
  <si>
    <t>08 В 01 00002</t>
  </si>
  <si>
    <t>09 1 00 00000</t>
  </si>
  <si>
    <t>09 1 01 00000</t>
  </si>
  <si>
    <t>09 1 01 00003</t>
  </si>
  <si>
    <t>09 1 01 00004</t>
  </si>
  <si>
    <t>08 Б 00 00000</t>
  </si>
  <si>
    <t>08 Б 01 00000</t>
  </si>
  <si>
    <t>08 Б 01 00001</t>
  </si>
  <si>
    <t>08 Б 01 00059</t>
  </si>
  <si>
    <t>08 Б 01 00002</t>
  </si>
  <si>
    <t>08 Б 02 00001</t>
  </si>
  <si>
    <t>09 3 00 00000</t>
  </si>
  <si>
    <t>09 3 01 00000</t>
  </si>
  <si>
    <t>09 3 01 62670</t>
  </si>
  <si>
    <t>Другие вопросы в области жилищно-коммунального хозяйства</t>
  </si>
  <si>
    <t>04 Г 01 60070</t>
  </si>
  <si>
    <t>Создание новых и (или) благоустройство существующих парков культуры и отдыха</t>
  </si>
  <si>
    <t>Коммунальное хозяйство</t>
  </si>
  <si>
    <t>04 Г 01 S0070</t>
  </si>
  <si>
    <t>Благоустройство парка культуры и отдыха - Центральный парк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</si>
  <si>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</si>
  <si>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</si>
  <si>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Обеспечение современными аппаратно-программными комплексами общеобразовательных организаций в Московской области</t>
  </si>
  <si>
    <t>Информирование населения муниципального образования Московской области о деятельности органов местного самоуправления путем размещения материалов в электронных СМИ, распространяемых в сети Интернет (сетевых изданиях)</t>
  </si>
  <si>
    <t>13 0 01 00004</t>
  </si>
  <si>
    <t>Дополнительные мероприятия по развитию жилищно-коммунального хозяйства и социально культурной сферы</t>
  </si>
  <si>
    <t>12 2 04 04400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</si>
  <si>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</si>
  <si>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14 1 05 00000</t>
  </si>
  <si>
    <t>14 1 05 62490</t>
  </si>
  <si>
    <t>Софинансирование обеспечения современными аппаратно-программными комплексами общеобразовательных организаций в Московской области</t>
  </si>
  <si>
    <t>14 1 05 S2490</t>
  </si>
  <si>
    <t>Комплексное благоустройство парковочного пространства</t>
  </si>
  <si>
    <t>07 3 02 00000</t>
  </si>
  <si>
    <t>08 А 00 00000</t>
  </si>
  <si>
    <t>08 А 02 00000</t>
  </si>
  <si>
    <t>08 А 02 00001</t>
  </si>
  <si>
    <t>08 А 02 00002</t>
  </si>
  <si>
    <t>Подпрограмма "Комфортная городская среда"</t>
  </si>
  <si>
    <t>Осносное мероприятие "Комплексное благоустройство дворовых территорий городского округа Реутов"</t>
  </si>
  <si>
    <t>Устройство (модернизация) обязательных элементов детских игровых и спортивных площадок</t>
  </si>
  <si>
    <t>Установка информационных стендов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</si>
  <si>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</si>
  <si>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</si>
  <si>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08 Б 01 00003</t>
  </si>
  <si>
    <t>08 Б 01 00004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</si>
  <si>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
</t>
  </si>
  <si>
    <t>Проведение технического обследования зданий дошкольных образовательных учреждений</t>
  </si>
  <si>
    <t>12 1 01 00002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</si>
  <si>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</si>
  <si>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04 Д 01 00003</t>
  </si>
  <si>
    <t>08 А 02 00003</t>
  </si>
  <si>
    <t>Устройство освещения детских игровых площадок</t>
  </si>
  <si>
    <t>Установка указателей на многоквартирных домах с наименованиями улиц и номерами домов, вывесок</t>
  </si>
  <si>
    <t>08 А 01 00000</t>
  </si>
  <si>
    <t>08 А 01 00004</t>
  </si>
  <si>
    <t>Разработка проектно-сметной документации для проведения работ по устройству освещения по адресу: проспект Мира</t>
  </si>
  <si>
    <t>08 Б 02 00003</t>
  </si>
  <si>
    <t>Основное мероприятие "Комплексное благоустройство дворовых территорий городского округа Реутов"</t>
  </si>
  <si>
    <t>Снос аварийного здания ул.Новая, 1а (тир)</t>
  </si>
  <si>
    <t>02 2 01 00002</t>
  </si>
  <si>
    <t>Основное мероприятие "Увеличение парковочного пространства"</t>
  </si>
  <si>
    <t xml:space="preserve">07 3 02 00003 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</si>
  <si>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</si>
  <si>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</si>
  <si>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</si>
  <si>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</si>
  <si>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дооснащения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</si>
  <si>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r>
      <t xml:space="preserve">08 А 02 L5550 </t>
    </r>
    <r>
      <rPr>
        <sz val="12"/>
        <rFont val="Times New Roman"/>
        <family val="1"/>
        <charset val="204"/>
      </rPr>
      <t xml:space="preserve"> </t>
    </r>
  </si>
  <si>
    <t>Софинансирование ремонта подъездов многоквартирных домов</t>
  </si>
  <si>
    <t>08 В 01 S0950</t>
  </si>
  <si>
    <t>Ремонт тротуаров</t>
  </si>
  <si>
    <t>07 3 01 00004</t>
  </si>
  <si>
    <t>Обеспечение деятельности общественных организаций правоохранительной направленности</t>
  </si>
  <si>
    <t>Основное мероприятие "Капитальный ремонт зданий организаций дополнительного образования"</t>
  </si>
  <si>
    <t>12 3 05 00000</t>
  </si>
  <si>
    <t>12 3 05 00459</t>
  </si>
  <si>
    <t>Основное мероприятие "Благоустройство общественных территорий городского округа Реутов"</t>
  </si>
  <si>
    <t>Благоустройство общественных территорий</t>
  </si>
  <si>
    <t>08 А 01 00001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</si>
  <si>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</si>
  <si>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</si>
  <si>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03 1 03 00003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</si>
  <si>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</si>
  <si>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08 Б 02 S2630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</si>
  <si>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</si>
  <si>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</si>
  <si>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12 1 03 62130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</si>
  <si>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</si>
  <si>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</si>
  <si>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</si>
  <si>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</si>
  <si>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</si>
  <si>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</si>
  <si>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</si>
  <si>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</si>
  <si>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Строительство дома культуры в городском округе Реутов</t>
  </si>
  <si>
    <t>08 В 01 60950</t>
  </si>
  <si>
    <t>Ремонт подъездов в многоквартирных домах</t>
  </si>
  <si>
    <t xml:space="preserve"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</si>
  <si>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08 Б 02 62630</t>
  </si>
  <si>
    <t>Муниципальная программа городского округа Реутов "Формирование комфортной городской среды"  на 2018-2022 годы"</t>
  </si>
  <si>
    <t>Подпрограмма "Повышение инвестиционной привлекательности"</t>
  </si>
  <si>
    <t>07 3 01 00003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</si>
  <si>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</si>
  <si>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Устройство универсального резинового основания на волейбольной площадке по адресу: ул. Комсомольская, д.2</t>
  </si>
  <si>
    <t>08 Б 01 00007</t>
  </si>
  <si>
    <t>Устройство проездов для автотранспорта</t>
  </si>
  <si>
    <t>07 3 03 00003</t>
  </si>
  <si>
    <t>Основное мероприятие "Формирование комфортной городской световой среды"</t>
  </si>
  <si>
    <t>08 Б 02 00000</t>
  </si>
  <si>
    <t>07 3 03 00004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</si>
  <si>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</si>
  <si>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02 2 01 04400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</si>
  <si>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</si>
  <si>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Комплексное благоустройство территорий муниципальных образований Московской области</t>
  </si>
  <si>
    <t>Софинансирование комплексного благоустройства территории городского округа Реутов</t>
  </si>
  <si>
    <t>08 Б 01 61350</t>
  </si>
  <si>
    <t>08 Б 01 S1350</t>
  </si>
  <si>
    <t>14 1 04 S0940</t>
  </si>
  <si>
    <t>11 3 01 00004</t>
  </si>
  <si>
    <t>Оборудование пандусом входной группы МУК "ЦБС" (филиал №1, №3) по адресу: Юбилейный пр-т, д. 38</t>
  </si>
  <si>
    <t xml:space="preserve">  08 А 01 S0960 </t>
  </si>
  <si>
    <t>Софинансирование предоставления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жилищно-коммунальной сфере на территории муниципальных образований МО в информационно-телекоммуникационной сети "Интернет"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</si>
  <si>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</t>
  </si>
  <si>
    <t>99 0 00 51200</t>
  </si>
  <si>
    <t>Обеспечение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</si>
  <si>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14 1 05 60930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</si>
  <si>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</si>
  <si>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14 1 05 S0930</t>
  </si>
  <si>
    <t>Спорт высших достижений</t>
  </si>
  <si>
    <t>Предоставление доступа к электронным сервисам цифровой инфраструктуры в сфере жилищно-коммунального хозяйства</t>
  </si>
  <si>
    <t>14 1 04 60940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</si>
  <si>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</si>
  <si>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</si>
  <si>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</si>
  <si>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</si>
  <si>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Основное мероприятие "Развитие инфраструктуры поддержки малого и среднего предпринимательства"</t>
  </si>
  <si>
    <t>01 1 01 00000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</si>
  <si>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</si>
  <si>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01 1 01 00001</t>
  </si>
  <si>
    <t xml:space="preserve">Обустройство искусственных дорожных неровностей </t>
  </si>
  <si>
    <t>07 1 01 00005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</si>
  <si>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</si>
  <si>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11 3 01 00006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</si>
  <si>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</si>
  <si>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</si>
  <si>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</si>
  <si>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</si>
  <si>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</si>
  <si>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05 6 02 00000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</si>
  <si>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</si>
  <si>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</si>
  <si>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</si>
  <si>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</si>
  <si>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</si>
  <si>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</si>
  <si>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</si>
  <si>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</si>
  <si>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</si>
  <si>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60440</t>
  </si>
  <si>
    <t>04 И 01 S0440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</si>
  <si>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</si>
  <si>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</si>
  <si>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08 Б 01 61360</t>
  </si>
  <si>
    <t>08 Б 01 S1360</t>
  </si>
  <si>
    <t>Проведение государственной экспертизы проектной документации по объекту капитального строительства "Детский сад на 210 мест с бассейном по адресу: Московская область, г.Реутов, ул.Гагарина, д.20" (корректировка)</t>
  </si>
  <si>
    <t>12 1 01 00005</t>
  </si>
  <si>
    <t>Изготовление технического паспорта на объект капитального строительства "Детский сад на 210 мест с бассейном по адресу: Московская область, г.Реутов, ул.Гагарина, д.20"</t>
  </si>
  <si>
    <t>12 1 01 00006</t>
  </si>
  <si>
    <t>Координирование объекта недвижимости "Детский сад на 210 мест с бассейном по адресу: Московская область, г.Реутов, ул.Гагарина, д.20"</t>
  </si>
  <si>
    <t>12 1 01 00007</t>
  </si>
  <si>
    <t>Техническая инвентаризация объекта капитального строительства "Детский сад на 210 мест с бассейном по адресу: Московская область, г.Реутов, ул.Гагарина, д.20"</t>
  </si>
  <si>
    <t>12 1 01 00008</t>
  </si>
  <si>
    <t>Изготовление технического плана на объект капитального строительства "Детский сад на 210 мест с бассейном по адресу: Московская область, г.Реутов, ул.Гагарина, д.20"</t>
  </si>
  <si>
    <t>12 1 01 00009</t>
  </si>
  <si>
    <t>Установка ограничивающих пешеходных ограждений перильного типа</t>
  </si>
  <si>
    <t>07 1 01 00006</t>
  </si>
  <si>
    <t>Софинансирование областной субсидии на обеспечение деятельности МФЦ</t>
  </si>
  <si>
    <t>14 2 01 S0650</t>
  </si>
  <si>
    <t>Исполнение судебных актов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</si>
  <si>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</si>
  <si>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14 2 01 60650</t>
  </si>
  <si>
    <t>08 Б 01 00008</t>
  </si>
  <si>
    <t>Комплексного благоустройство территории городского округа Реутов</t>
  </si>
  <si>
    <t>Исполнение по ведомственной структуре расходов бюджета городского округа Реутов за 2018 год</t>
  </si>
  <si>
    <t xml:space="preserve">                Приложение № 3</t>
  </si>
  <si>
    <t xml:space="preserve">                 от ___________   № ___________</t>
  </si>
  <si>
    <t>Исполнено</t>
  </si>
  <si>
    <t>Процент исполнен</t>
  </si>
  <si>
    <t>Назначено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</si>
</sst>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/>
    <xf numFmtId="0" fontId="15" fillId="0" borderId="0" xfId="0" applyFont="1"/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0" fontId="0" fillId="0" borderId="0" xfId="0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2" fontId="0" fillId="0" borderId="0" xfId="0" applyNumberFormat="1" applyFont="1" applyAlignment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wrapText="1"/>
    </xf>
    <xf numFmtId="0" fontId="9" fillId="0" borderId="1" xfId="0" quotePrefix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10" fillId="0" borderId="1" xfId="0" quotePrefix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12" fillId="0" borderId="1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49" fontId="2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2" fillId="0" borderId="1" xfId="0" quotePrefix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3" fillId="0" borderId="1" xfId="0" quotePrefix="1" applyFont="1" applyFill="1" applyBorder="1" applyAlignment="1">
      <alignment horizontal="right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10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/>
    <xf numFmtId="0" fontId="18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4" fontId="5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Border="1" applyAlignment="1">
      <alignment horizontal="right"/>
    </xf>
    <xf numFmtId="4" fontId="1" fillId="0" borderId="1" xfId="0" quotePrefix="1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/>
    <xf numFmtId="4" fontId="2" fillId="0" borderId="1" xfId="0" applyNumberFormat="1" applyFont="1" applyBorder="1" applyAlignment="1"/>
    <xf numFmtId="4" fontId="2" fillId="0" borderId="1" xfId="0" applyNumberFormat="1" applyFont="1" applyFill="1" applyBorder="1"/>
    <xf numFmtId="4" fontId="1" fillId="0" borderId="1" xfId="0" applyNumberFormat="1" applyFont="1" applyBorder="1" applyAlignment="1"/>
    <xf numFmtId="4" fontId="2" fillId="2" borderId="1" xfId="0" applyNumberFormat="1" applyFont="1" applyFill="1" applyBorder="1"/>
    <xf numFmtId="0" fontId="1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tabSelected="1" zoomScaleNormal="100" workbookViewId="0">
      <selection activeCell="A7" sqref="A7:I7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4.5703125" customWidth="1"/>
    <col min="5" max="5" width="14.7109375" customWidth="1"/>
    <col min="6" max="6" width="4.5703125" customWidth="1"/>
    <col min="7" max="8" width="13.7109375" customWidth="1"/>
    <col min="9" max="9" width="10.85546875" customWidth="1"/>
    <col min="198" max="198" width="65.5703125" customWidth="1"/>
    <col min="199" max="199" width="6.140625" customWidth="1"/>
    <col min="200" max="200" width="5.7109375" customWidth="1"/>
    <col min="201" max="201" width="6.5703125" customWidth="1"/>
    <col min="202" max="202" width="14.7109375" customWidth="1"/>
    <col min="203" max="203" width="7.140625" customWidth="1"/>
    <col min="204" max="204" width="15.140625" customWidth="1"/>
    <col min="205" max="206" width="10.7109375" customWidth="1"/>
    <col min="207" max="207" width="9.85546875" customWidth="1"/>
    <col min="454" max="454" width="65.5703125" customWidth="1"/>
    <col min="455" max="455" width="6.140625" customWidth="1"/>
    <col min="456" max="456" width="5.7109375" customWidth="1"/>
    <col min="457" max="457" width="6.5703125" customWidth="1"/>
    <col min="458" max="458" width="14.7109375" customWidth="1"/>
    <col min="459" max="459" width="7.140625" customWidth="1"/>
    <col min="460" max="460" width="15.140625" customWidth="1"/>
    <col min="461" max="462" width="10.7109375" customWidth="1"/>
    <col min="463" max="463" width="9.85546875" customWidth="1"/>
    <col min="710" max="710" width="65.5703125" customWidth="1"/>
    <col min="711" max="711" width="6.140625" customWidth="1"/>
    <col min="712" max="712" width="5.7109375" customWidth="1"/>
    <col min="713" max="713" width="6.5703125" customWidth="1"/>
    <col min="714" max="714" width="14.7109375" customWidth="1"/>
    <col min="715" max="715" width="7.140625" customWidth="1"/>
    <col min="716" max="716" width="15.140625" customWidth="1"/>
    <col min="717" max="718" width="10.7109375" customWidth="1"/>
    <col min="719" max="719" width="9.85546875" customWidth="1"/>
    <col min="966" max="966" width="65.5703125" customWidth="1"/>
    <col min="967" max="967" width="6.140625" customWidth="1"/>
    <col min="968" max="968" width="5.7109375" customWidth="1"/>
    <col min="969" max="969" width="6.5703125" customWidth="1"/>
    <col min="970" max="970" width="14.7109375" customWidth="1"/>
    <col min="971" max="971" width="7.140625" customWidth="1"/>
    <col min="972" max="972" width="15.140625" customWidth="1"/>
    <col min="973" max="974" width="10.7109375" customWidth="1"/>
    <col min="975" max="975" width="9.85546875" customWidth="1"/>
    <col min="1222" max="1222" width="65.5703125" customWidth="1"/>
    <col min="1223" max="1223" width="6.140625" customWidth="1"/>
    <col min="1224" max="1224" width="5.7109375" customWidth="1"/>
    <col min="1225" max="1225" width="6.5703125" customWidth="1"/>
    <col min="1226" max="1226" width="14.7109375" customWidth="1"/>
    <col min="1227" max="1227" width="7.140625" customWidth="1"/>
    <col min="1228" max="1228" width="15.140625" customWidth="1"/>
    <col min="1229" max="1230" width="10.7109375" customWidth="1"/>
    <col min="1231" max="1231" width="9.85546875" customWidth="1"/>
    <col min="1478" max="1478" width="65.5703125" customWidth="1"/>
    <col min="1479" max="1479" width="6.140625" customWidth="1"/>
    <col min="1480" max="1480" width="5.7109375" customWidth="1"/>
    <col min="1481" max="1481" width="6.5703125" customWidth="1"/>
    <col min="1482" max="1482" width="14.7109375" customWidth="1"/>
    <col min="1483" max="1483" width="7.140625" customWidth="1"/>
    <col min="1484" max="1484" width="15.140625" customWidth="1"/>
    <col min="1485" max="1486" width="10.7109375" customWidth="1"/>
    <col min="1487" max="1487" width="9.85546875" customWidth="1"/>
    <col min="1734" max="1734" width="65.5703125" customWidth="1"/>
    <col min="1735" max="1735" width="6.140625" customWidth="1"/>
    <col min="1736" max="1736" width="5.7109375" customWidth="1"/>
    <col min="1737" max="1737" width="6.5703125" customWidth="1"/>
    <col min="1738" max="1738" width="14.7109375" customWidth="1"/>
    <col min="1739" max="1739" width="7.140625" customWidth="1"/>
    <col min="1740" max="1740" width="15.140625" customWidth="1"/>
    <col min="1741" max="1742" width="10.7109375" customWidth="1"/>
    <col min="1743" max="1743" width="9.85546875" customWidth="1"/>
    <col min="1990" max="1990" width="65.5703125" customWidth="1"/>
    <col min="1991" max="1991" width="6.140625" customWidth="1"/>
    <col min="1992" max="1992" width="5.7109375" customWidth="1"/>
    <col min="1993" max="1993" width="6.5703125" customWidth="1"/>
    <col min="1994" max="1994" width="14.7109375" customWidth="1"/>
    <col min="1995" max="1995" width="7.140625" customWidth="1"/>
    <col min="1996" max="1996" width="15.140625" customWidth="1"/>
    <col min="1997" max="1998" width="10.7109375" customWidth="1"/>
    <col min="1999" max="1999" width="9.85546875" customWidth="1"/>
    <col min="2246" max="2246" width="65.5703125" customWidth="1"/>
    <col min="2247" max="2247" width="6.140625" customWidth="1"/>
    <col min="2248" max="2248" width="5.7109375" customWidth="1"/>
    <col min="2249" max="2249" width="6.5703125" customWidth="1"/>
    <col min="2250" max="2250" width="14.7109375" customWidth="1"/>
    <col min="2251" max="2251" width="7.140625" customWidth="1"/>
    <col min="2252" max="2252" width="15.140625" customWidth="1"/>
    <col min="2253" max="2254" width="10.7109375" customWidth="1"/>
    <col min="2255" max="2255" width="9.85546875" customWidth="1"/>
    <col min="2502" max="2502" width="65.5703125" customWidth="1"/>
    <col min="2503" max="2503" width="6.140625" customWidth="1"/>
    <col min="2504" max="2504" width="5.7109375" customWidth="1"/>
    <col min="2505" max="2505" width="6.5703125" customWidth="1"/>
    <col min="2506" max="2506" width="14.7109375" customWidth="1"/>
    <col min="2507" max="2507" width="7.140625" customWidth="1"/>
    <col min="2508" max="2508" width="15.140625" customWidth="1"/>
    <col min="2509" max="2510" width="10.7109375" customWidth="1"/>
    <col min="2511" max="2511" width="9.85546875" customWidth="1"/>
    <col min="2758" max="2758" width="65.5703125" customWidth="1"/>
    <col min="2759" max="2759" width="6.140625" customWidth="1"/>
    <col min="2760" max="2760" width="5.7109375" customWidth="1"/>
    <col min="2761" max="2761" width="6.5703125" customWidth="1"/>
    <col min="2762" max="2762" width="14.7109375" customWidth="1"/>
    <col min="2763" max="2763" width="7.140625" customWidth="1"/>
    <col min="2764" max="2764" width="15.140625" customWidth="1"/>
    <col min="2765" max="2766" width="10.7109375" customWidth="1"/>
    <col min="2767" max="2767" width="9.85546875" customWidth="1"/>
    <col min="3014" max="3014" width="65.5703125" customWidth="1"/>
    <col min="3015" max="3015" width="6.140625" customWidth="1"/>
    <col min="3016" max="3016" width="5.7109375" customWidth="1"/>
    <col min="3017" max="3017" width="6.5703125" customWidth="1"/>
    <col min="3018" max="3018" width="14.7109375" customWidth="1"/>
    <col min="3019" max="3019" width="7.140625" customWidth="1"/>
    <col min="3020" max="3020" width="15.140625" customWidth="1"/>
    <col min="3021" max="3022" width="10.7109375" customWidth="1"/>
    <col min="3023" max="3023" width="9.85546875" customWidth="1"/>
    <col min="3270" max="3270" width="65.5703125" customWidth="1"/>
    <col min="3271" max="3271" width="6.140625" customWidth="1"/>
    <col min="3272" max="3272" width="5.7109375" customWidth="1"/>
    <col min="3273" max="3273" width="6.5703125" customWidth="1"/>
    <col min="3274" max="3274" width="14.7109375" customWidth="1"/>
    <col min="3275" max="3275" width="7.140625" customWidth="1"/>
    <col min="3276" max="3276" width="15.140625" customWidth="1"/>
    <col min="3277" max="3278" width="10.7109375" customWidth="1"/>
    <col min="3279" max="3279" width="9.85546875" customWidth="1"/>
    <col min="3526" max="3526" width="65.5703125" customWidth="1"/>
    <col min="3527" max="3527" width="6.140625" customWidth="1"/>
    <col min="3528" max="3528" width="5.7109375" customWidth="1"/>
    <col min="3529" max="3529" width="6.5703125" customWidth="1"/>
    <col min="3530" max="3530" width="14.7109375" customWidth="1"/>
    <col min="3531" max="3531" width="7.140625" customWidth="1"/>
    <col min="3532" max="3532" width="15.140625" customWidth="1"/>
    <col min="3533" max="3534" width="10.7109375" customWidth="1"/>
    <col min="3535" max="3535" width="9.85546875" customWidth="1"/>
    <col min="3782" max="3782" width="65.5703125" customWidth="1"/>
    <col min="3783" max="3783" width="6.140625" customWidth="1"/>
    <col min="3784" max="3784" width="5.7109375" customWidth="1"/>
    <col min="3785" max="3785" width="6.5703125" customWidth="1"/>
    <col min="3786" max="3786" width="14.7109375" customWidth="1"/>
    <col min="3787" max="3787" width="7.140625" customWidth="1"/>
    <col min="3788" max="3788" width="15.140625" customWidth="1"/>
    <col min="3789" max="3790" width="10.7109375" customWidth="1"/>
    <col min="3791" max="3791" width="9.85546875" customWidth="1"/>
    <col min="4038" max="4038" width="65.5703125" customWidth="1"/>
    <col min="4039" max="4039" width="6.140625" customWidth="1"/>
    <col min="4040" max="4040" width="5.7109375" customWidth="1"/>
    <col min="4041" max="4041" width="6.5703125" customWidth="1"/>
    <col min="4042" max="4042" width="14.7109375" customWidth="1"/>
    <col min="4043" max="4043" width="7.140625" customWidth="1"/>
    <col min="4044" max="4044" width="15.140625" customWidth="1"/>
    <col min="4045" max="4046" width="10.7109375" customWidth="1"/>
    <col min="4047" max="4047" width="9.85546875" customWidth="1"/>
    <col min="4294" max="4294" width="65.5703125" customWidth="1"/>
    <col min="4295" max="4295" width="6.140625" customWidth="1"/>
    <col min="4296" max="4296" width="5.7109375" customWidth="1"/>
    <col min="4297" max="4297" width="6.5703125" customWidth="1"/>
    <col min="4298" max="4298" width="14.7109375" customWidth="1"/>
    <col min="4299" max="4299" width="7.140625" customWidth="1"/>
    <col min="4300" max="4300" width="15.140625" customWidth="1"/>
    <col min="4301" max="4302" width="10.7109375" customWidth="1"/>
    <col min="4303" max="4303" width="9.85546875" customWidth="1"/>
    <col min="4550" max="4550" width="65.5703125" customWidth="1"/>
    <col min="4551" max="4551" width="6.140625" customWidth="1"/>
    <col min="4552" max="4552" width="5.7109375" customWidth="1"/>
    <col min="4553" max="4553" width="6.5703125" customWidth="1"/>
    <col min="4554" max="4554" width="14.7109375" customWidth="1"/>
    <col min="4555" max="4555" width="7.140625" customWidth="1"/>
    <col min="4556" max="4556" width="15.140625" customWidth="1"/>
    <col min="4557" max="4558" width="10.7109375" customWidth="1"/>
    <col min="4559" max="4559" width="9.85546875" customWidth="1"/>
    <col min="4806" max="4806" width="65.5703125" customWidth="1"/>
    <col min="4807" max="4807" width="6.140625" customWidth="1"/>
    <col min="4808" max="4808" width="5.7109375" customWidth="1"/>
    <col min="4809" max="4809" width="6.5703125" customWidth="1"/>
    <col min="4810" max="4810" width="14.7109375" customWidth="1"/>
    <col min="4811" max="4811" width="7.140625" customWidth="1"/>
    <col min="4812" max="4812" width="15.140625" customWidth="1"/>
    <col min="4813" max="4814" width="10.7109375" customWidth="1"/>
    <col min="4815" max="4815" width="9.85546875" customWidth="1"/>
    <col min="5062" max="5062" width="65.5703125" customWidth="1"/>
    <col min="5063" max="5063" width="6.140625" customWidth="1"/>
    <col min="5064" max="5064" width="5.7109375" customWidth="1"/>
    <col min="5065" max="5065" width="6.5703125" customWidth="1"/>
    <col min="5066" max="5066" width="14.7109375" customWidth="1"/>
    <col min="5067" max="5067" width="7.140625" customWidth="1"/>
    <col min="5068" max="5068" width="15.140625" customWidth="1"/>
    <col min="5069" max="5070" width="10.7109375" customWidth="1"/>
    <col min="5071" max="5071" width="9.85546875" customWidth="1"/>
    <col min="5318" max="5318" width="65.5703125" customWidth="1"/>
    <col min="5319" max="5319" width="6.140625" customWidth="1"/>
    <col min="5320" max="5320" width="5.7109375" customWidth="1"/>
    <col min="5321" max="5321" width="6.5703125" customWidth="1"/>
    <col min="5322" max="5322" width="14.7109375" customWidth="1"/>
    <col min="5323" max="5323" width="7.140625" customWidth="1"/>
    <col min="5324" max="5324" width="15.140625" customWidth="1"/>
    <col min="5325" max="5326" width="10.7109375" customWidth="1"/>
    <col min="5327" max="5327" width="9.85546875" customWidth="1"/>
    <col min="5574" max="5574" width="65.5703125" customWidth="1"/>
    <col min="5575" max="5575" width="6.140625" customWidth="1"/>
    <col min="5576" max="5576" width="5.7109375" customWidth="1"/>
    <col min="5577" max="5577" width="6.5703125" customWidth="1"/>
    <col min="5578" max="5578" width="14.7109375" customWidth="1"/>
    <col min="5579" max="5579" width="7.140625" customWidth="1"/>
    <col min="5580" max="5580" width="15.140625" customWidth="1"/>
    <col min="5581" max="5582" width="10.7109375" customWidth="1"/>
    <col min="5583" max="5583" width="9.85546875" customWidth="1"/>
    <col min="5830" max="5830" width="65.5703125" customWidth="1"/>
    <col min="5831" max="5831" width="6.140625" customWidth="1"/>
    <col min="5832" max="5832" width="5.7109375" customWidth="1"/>
    <col min="5833" max="5833" width="6.5703125" customWidth="1"/>
    <col min="5834" max="5834" width="14.7109375" customWidth="1"/>
    <col min="5835" max="5835" width="7.140625" customWidth="1"/>
    <col min="5836" max="5836" width="15.140625" customWidth="1"/>
    <col min="5837" max="5838" width="10.7109375" customWidth="1"/>
    <col min="5839" max="5839" width="9.85546875" customWidth="1"/>
    <col min="6086" max="6086" width="65.5703125" customWidth="1"/>
    <col min="6087" max="6087" width="6.140625" customWidth="1"/>
    <col min="6088" max="6088" width="5.7109375" customWidth="1"/>
    <col min="6089" max="6089" width="6.5703125" customWidth="1"/>
    <col min="6090" max="6090" width="14.7109375" customWidth="1"/>
    <col min="6091" max="6091" width="7.140625" customWidth="1"/>
    <col min="6092" max="6092" width="15.140625" customWidth="1"/>
    <col min="6093" max="6094" width="10.7109375" customWidth="1"/>
    <col min="6095" max="6095" width="9.85546875" customWidth="1"/>
    <col min="6342" max="6342" width="65.5703125" customWidth="1"/>
    <col min="6343" max="6343" width="6.140625" customWidth="1"/>
    <col min="6344" max="6344" width="5.7109375" customWidth="1"/>
    <col min="6345" max="6345" width="6.5703125" customWidth="1"/>
    <col min="6346" max="6346" width="14.7109375" customWidth="1"/>
    <col min="6347" max="6347" width="7.140625" customWidth="1"/>
    <col min="6348" max="6348" width="15.140625" customWidth="1"/>
    <col min="6349" max="6350" width="10.7109375" customWidth="1"/>
    <col min="6351" max="6351" width="9.85546875" customWidth="1"/>
    <col min="6598" max="6598" width="65.5703125" customWidth="1"/>
    <col min="6599" max="6599" width="6.140625" customWidth="1"/>
    <col min="6600" max="6600" width="5.7109375" customWidth="1"/>
    <col min="6601" max="6601" width="6.5703125" customWidth="1"/>
    <col min="6602" max="6602" width="14.7109375" customWidth="1"/>
    <col min="6603" max="6603" width="7.140625" customWidth="1"/>
    <col min="6604" max="6604" width="15.140625" customWidth="1"/>
    <col min="6605" max="6606" width="10.7109375" customWidth="1"/>
    <col min="6607" max="6607" width="9.85546875" customWidth="1"/>
    <col min="6854" max="6854" width="65.5703125" customWidth="1"/>
    <col min="6855" max="6855" width="6.140625" customWidth="1"/>
    <col min="6856" max="6856" width="5.7109375" customWidth="1"/>
    <col min="6857" max="6857" width="6.5703125" customWidth="1"/>
    <col min="6858" max="6858" width="14.7109375" customWidth="1"/>
    <col min="6859" max="6859" width="7.140625" customWidth="1"/>
    <col min="6860" max="6860" width="15.140625" customWidth="1"/>
    <col min="6861" max="6862" width="10.7109375" customWidth="1"/>
    <col min="6863" max="6863" width="9.85546875" customWidth="1"/>
    <col min="7110" max="7110" width="65.5703125" customWidth="1"/>
    <col min="7111" max="7111" width="6.140625" customWidth="1"/>
    <col min="7112" max="7112" width="5.7109375" customWidth="1"/>
    <col min="7113" max="7113" width="6.5703125" customWidth="1"/>
    <col min="7114" max="7114" width="14.7109375" customWidth="1"/>
    <col min="7115" max="7115" width="7.140625" customWidth="1"/>
    <col min="7116" max="7116" width="15.140625" customWidth="1"/>
    <col min="7117" max="7118" width="10.7109375" customWidth="1"/>
    <col min="7119" max="7119" width="9.85546875" customWidth="1"/>
    <col min="7366" max="7366" width="65.5703125" customWidth="1"/>
    <col min="7367" max="7367" width="6.140625" customWidth="1"/>
    <col min="7368" max="7368" width="5.7109375" customWidth="1"/>
    <col min="7369" max="7369" width="6.5703125" customWidth="1"/>
    <col min="7370" max="7370" width="14.7109375" customWidth="1"/>
    <col min="7371" max="7371" width="7.140625" customWidth="1"/>
    <col min="7372" max="7372" width="15.140625" customWidth="1"/>
    <col min="7373" max="7374" width="10.7109375" customWidth="1"/>
    <col min="7375" max="7375" width="9.85546875" customWidth="1"/>
    <col min="7622" max="7622" width="65.5703125" customWidth="1"/>
    <col min="7623" max="7623" width="6.140625" customWidth="1"/>
    <col min="7624" max="7624" width="5.7109375" customWidth="1"/>
    <col min="7625" max="7625" width="6.5703125" customWidth="1"/>
    <col min="7626" max="7626" width="14.7109375" customWidth="1"/>
    <col min="7627" max="7627" width="7.140625" customWidth="1"/>
    <col min="7628" max="7628" width="15.140625" customWidth="1"/>
    <col min="7629" max="7630" width="10.7109375" customWidth="1"/>
    <col min="7631" max="7631" width="9.85546875" customWidth="1"/>
    <col min="7878" max="7878" width="65.5703125" customWidth="1"/>
    <col min="7879" max="7879" width="6.140625" customWidth="1"/>
    <col min="7880" max="7880" width="5.7109375" customWidth="1"/>
    <col min="7881" max="7881" width="6.5703125" customWidth="1"/>
    <col min="7882" max="7882" width="14.7109375" customWidth="1"/>
    <col min="7883" max="7883" width="7.140625" customWidth="1"/>
    <col min="7884" max="7884" width="15.140625" customWidth="1"/>
    <col min="7885" max="7886" width="10.7109375" customWidth="1"/>
    <col min="7887" max="7887" width="9.85546875" customWidth="1"/>
    <col min="8134" max="8134" width="65.5703125" customWidth="1"/>
    <col min="8135" max="8135" width="6.140625" customWidth="1"/>
    <col min="8136" max="8136" width="5.7109375" customWidth="1"/>
    <col min="8137" max="8137" width="6.5703125" customWidth="1"/>
    <col min="8138" max="8138" width="14.7109375" customWidth="1"/>
    <col min="8139" max="8139" width="7.140625" customWidth="1"/>
    <col min="8140" max="8140" width="15.140625" customWidth="1"/>
    <col min="8141" max="8142" width="10.7109375" customWidth="1"/>
    <col min="8143" max="8143" width="9.85546875" customWidth="1"/>
    <col min="8390" max="8390" width="65.5703125" customWidth="1"/>
    <col min="8391" max="8391" width="6.140625" customWidth="1"/>
    <col min="8392" max="8392" width="5.7109375" customWidth="1"/>
    <col min="8393" max="8393" width="6.5703125" customWidth="1"/>
    <col min="8394" max="8394" width="14.7109375" customWidth="1"/>
    <col min="8395" max="8395" width="7.140625" customWidth="1"/>
    <col min="8396" max="8396" width="15.140625" customWidth="1"/>
    <col min="8397" max="8398" width="10.7109375" customWidth="1"/>
    <col min="8399" max="8399" width="9.85546875" customWidth="1"/>
    <col min="8646" max="8646" width="65.5703125" customWidth="1"/>
    <col min="8647" max="8647" width="6.140625" customWidth="1"/>
    <col min="8648" max="8648" width="5.7109375" customWidth="1"/>
    <col min="8649" max="8649" width="6.5703125" customWidth="1"/>
    <col min="8650" max="8650" width="14.7109375" customWidth="1"/>
    <col min="8651" max="8651" width="7.140625" customWidth="1"/>
    <col min="8652" max="8652" width="15.140625" customWidth="1"/>
    <col min="8653" max="8654" width="10.7109375" customWidth="1"/>
    <col min="8655" max="8655" width="9.85546875" customWidth="1"/>
    <col min="8902" max="8902" width="65.5703125" customWidth="1"/>
    <col min="8903" max="8903" width="6.140625" customWidth="1"/>
    <col min="8904" max="8904" width="5.7109375" customWidth="1"/>
    <col min="8905" max="8905" width="6.5703125" customWidth="1"/>
    <col min="8906" max="8906" width="14.7109375" customWidth="1"/>
    <col min="8907" max="8907" width="7.140625" customWidth="1"/>
    <col min="8908" max="8908" width="15.140625" customWidth="1"/>
    <col min="8909" max="8910" width="10.7109375" customWidth="1"/>
    <col min="8911" max="8911" width="9.85546875" customWidth="1"/>
    <col min="9158" max="9158" width="65.5703125" customWidth="1"/>
    <col min="9159" max="9159" width="6.140625" customWidth="1"/>
    <col min="9160" max="9160" width="5.7109375" customWidth="1"/>
    <col min="9161" max="9161" width="6.5703125" customWidth="1"/>
    <col min="9162" max="9162" width="14.7109375" customWidth="1"/>
    <col min="9163" max="9163" width="7.140625" customWidth="1"/>
    <col min="9164" max="9164" width="15.140625" customWidth="1"/>
    <col min="9165" max="9166" width="10.7109375" customWidth="1"/>
    <col min="9167" max="9167" width="9.85546875" customWidth="1"/>
    <col min="9414" max="9414" width="65.5703125" customWidth="1"/>
    <col min="9415" max="9415" width="6.140625" customWidth="1"/>
    <col min="9416" max="9416" width="5.7109375" customWidth="1"/>
    <col min="9417" max="9417" width="6.5703125" customWidth="1"/>
    <col min="9418" max="9418" width="14.7109375" customWidth="1"/>
    <col min="9419" max="9419" width="7.140625" customWidth="1"/>
    <col min="9420" max="9420" width="15.140625" customWidth="1"/>
    <col min="9421" max="9422" width="10.7109375" customWidth="1"/>
    <col min="9423" max="9423" width="9.85546875" customWidth="1"/>
    <col min="9670" max="9670" width="65.5703125" customWidth="1"/>
    <col min="9671" max="9671" width="6.140625" customWidth="1"/>
    <col min="9672" max="9672" width="5.7109375" customWidth="1"/>
    <col min="9673" max="9673" width="6.5703125" customWidth="1"/>
    <col min="9674" max="9674" width="14.7109375" customWidth="1"/>
    <col min="9675" max="9675" width="7.140625" customWidth="1"/>
    <col min="9676" max="9676" width="15.140625" customWidth="1"/>
    <col min="9677" max="9678" width="10.7109375" customWidth="1"/>
    <col min="9679" max="9679" width="9.85546875" customWidth="1"/>
    <col min="9926" max="9926" width="65.5703125" customWidth="1"/>
    <col min="9927" max="9927" width="6.140625" customWidth="1"/>
    <col min="9928" max="9928" width="5.7109375" customWidth="1"/>
    <col min="9929" max="9929" width="6.5703125" customWidth="1"/>
    <col min="9930" max="9930" width="14.7109375" customWidth="1"/>
    <col min="9931" max="9931" width="7.140625" customWidth="1"/>
    <col min="9932" max="9932" width="15.140625" customWidth="1"/>
    <col min="9933" max="9934" width="10.7109375" customWidth="1"/>
    <col min="9935" max="9935" width="9.85546875" customWidth="1"/>
    <col min="10182" max="10182" width="65.5703125" customWidth="1"/>
    <col min="10183" max="10183" width="6.140625" customWidth="1"/>
    <col min="10184" max="10184" width="5.7109375" customWidth="1"/>
    <col min="10185" max="10185" width="6.5703125" customWidth="1"/>
    <col min="10186" max="10186" width="14.7109375" customWidth="1"/>
    <col min="10187" max="10187" width="7.140625" customWidth="1"/>
    <col min="10188" max="10188" width="15.140625" customWidth="1"/>
    <col min="10189" max="10190" width="10.7109375" customWidth="1"/>
    <col min="10191" max="10191" width="9.85546875" customWidth="1"/>
    <col min="10438" max="10438" width="65.5703125" customWidth="1"/>
    <col min="10439" max="10439" width="6.140625" customWidth="1"/>
    <col min="10440" max="10440" width="5.7109375" customWidth="1"/>
    <col min="10441" max="10441" width="6.5703125" customWidth="1"/>
    <col min="10442" max="10442" width="14.7109375" customWidth="1"/>
    <col min="10443" max="10443" width="7.140625" customWidth="1"/>
    <col min="10444" max="10444" width="15.140625" customWidth="1"/>
    <col min="10445" max="10446" width="10.7109375" customWidth="1"/>
    <col min="10447" max="10447" width="9.85546875" customWidth="1"/>
    <col min="10694" max="10694" width="65.5703125" customWidth="1"/>
    <col min="10695" max="10695" width="6.140625" customWidth="1"/>
    <col min="10696" max="10696" width="5.7109375" customWidth="1"/>
    <col min="10697" max="10697" width="6.5703125" customWidth="1"/>
    <col min="10698" max="10698" width="14.7109375" customWidth="1"/>
    <col min="10699" max="10699" width="7.140625" customWidth="1"/>
    <col min="10700" max="10700" width="15.140625" customWidth="1"/>
    <col min="10701" max="10702" width="10.7109375" customWidth="1"/>
    <col min="10703" max="10703" width="9.85546875" customWidth="1"/>
    <col min="10950" max="10950" width="65.5703125" customWidth="1"/>
    <col min="10951" max="10951" width="6.140625" customWidth="1"/>
    <col min="10952" max="10952" width="5.7109375" customWidth="1"/>
    <col min="10953" max="10953" width="6.5703125" customWidth="1"/>
    <col min="10954" max="10954" width="14.7109375" customWidth="1"/>
    <col min="10955" max="10955" width="7.140625" customWidth="1"/>
    <col min="10956" max="10956" width="15.140625" customWidth="1"/>
    <col min="10957" max="10958" width="10.7109375" customWidth="1"/>
    <col min="10959" max="10959" width="9.85546875" customWidth="1"/>
    <col min="11206" max="11206" width="65.5703125" customWidth="1"/>
    <col min="11207" max="11207" width="6.140625" customWidth="1"/>
    <col min="11208" max="11208" width="5.7109375" customWidth="1"/>
    <col min="11209" max="11209" width="6.5703125" customWidth="1"/>
    <col min="11210" max="11210" width="14.7109375" customWidth="1"/>
    <col min="11211" max="11211" width="7.140625" customWidth="1"/>
    <col min="11212" max="11212" width="15.140625" customWidth="1"/>
    <col min="11213" max="11214" width="10.7109375" customWidth="1"/>
    <col min="11215" max="11215" width="9.85546875" customWidth="1"/>
    <col min="11462" max="11462" width="65.5703125" customWidth="1"/>
    <col min="11463" max="11463" width="6.140625" customWidth="1"/>
    <col min="11464" max="11464" width="5.7109375" customWidth="1"/>
    <col min="11465" max="11465" width="6.5703125" customWidth="1"/>
    <col min="11466" max="11466" width="14.7109375" customWidth="1"/>
    <col min="11467" max="11467" width="7.140625" customWidth="1"/>
    <col min="11468" max="11468" width="15.140625" customWidth="1"/>
    <col min="11469" max="11470" width="10.7109375" customWidth="1"/>
    <col min="11471" max="11471" width="9.85546875" customWidth="1"/>
    <col min="11718" max="11718" width="65.5703125" customWidth="1"/>
    <col min="11719" max="11719" width="6.140625" customWidth="1"/>
    <col min="11720" max="11720" width="5.7109375" customWidth="1"/>
    <col min="11721" max="11721" width="6.5703125" customWidth="1"/>
    <col min="11722" max="11722" width="14.7109375" customWidth="1"/>
    <col min="11723" max="11723" width="7.140625" customWidth="1"/>
    <col min="11724" max="11724" width="15.140625" customWidth="1"/>
    <col min="11725" max="11726" width="10.7109375" customWidth="1"/>
    <col min="11727" max="11727" width="9.85546875" customWidth="1"/>
    <col min="11974" max="11974" width="65.5703125" customWidth="1"/>
    <col min="11975" max="11975" width="6.140625" customWidth="1"/>
    <col min="11976" max="11976" width="5.7109375" customWidth="1"/>
    <col min="11977" max="11977" width="6.5703125" customWidth="1"/>
    <col min="11978" max="11978" width="14.7109375" customWidth="1"/>
    <col min="11979" max="11979" width="7.140625" customWidth="1"/>
    <col min="11980" max="11980" width="15.140625" customWidth="1"/>
    <col min="11981" max="11982" width="10.7109375" customWidth="1"/>
    <col min="11983" max="11983" width="9.85546875" customWidth="1"/>
    <col min="12230" max="12230" width="65.5703125" customWidth="1"/>
    <col min="12231" max="12231" width="6.140625" customWidth="1"/>
    <col min="12232" max="12232" width="5.7109375" customWidth="1"/>
    <col min="12233" max="12233" width="6.5703125" customWidth="1"/>
    <col min="12234" max="12234" width="14.7109375" customWidth="1"/>
    <col min="12235" max="12235" width="7.140625" customWidth="1"/>
    <col min="12236" max="12236" width="15.140625" customWidth="1"/>
    <col min="12237" max="12238" width="10.7109375" customWidth="1"/>
    <col min="12239" max="12239" width="9.85546875" customWidth="1"/>
    <col min="12486" max="12486" width="65.5703125" customWidth="1"/>
    <col min="12487" max="12487" width="6.140625" customWidth="1"/>
    <col min="12488" max="12488" width="5.7109375" customWidth="1"/>
    <col min="12489" max="12489" width="6.5703125" customWidth="1"/>
    <col min="12490" max="12490" width="14.7109375" customWidth="1"/>
    <col min="12491" max="12491" width="7.140625" customWidth="1"/>
    <col min="12492" max="12492" width="15.140625" customWidth="1"/>
    <col min="12493" max="12494" width="10.7109375" customWidth="1"/>
    <col min="12495" max="12495" width="9.85546875" customWidth="1"/>
    <col min="12742" max="12742" width="65.5703125" customWidth="1"/>
    <col min="12743" max="12743" width="6.140625" customWidth="1"/>
    <col min="12744" max="12744" width="5.7109375" customWidth="1"/>
    <col min="12745" max="12745" width="6.5703125" customWidth="1"/>
    <col min="12746" max="12746" width="14.7109375" customWidth="1"/>
    <col min="12747" max="12747" width="7.140625" customWidth="1"/>
    <col min="12748" max="12748" width="15.140625" customWidth="1"/>
    <col min="12749" max="12750" width="10.7109375" customWidth="1"/>
    <col min="12751" max="12751" width="9.85546875" customWidth="1"/>
    <col min="12998" max="12998" width="65.5703125" customWidth="1"/>
    <col min="12999" max="12999" width="6.140625" customWidth="1"/>
    <col min="13000" max="13000" width="5.7109375" customWidth="1"/>
    <col min="13001" max="13001" width="6.5703125" customWidth="1"/>
    <col min="13002" max="13002" width="14.7109375" customWidth="1"/>
    <col min="13003" max="13003" width="7.140625" customWidth="1"/>
    <col min="13004" max="13004" width="15.140625" customWidth="1"/>
    <col min="13005" max="13006" width="10.7109375" customWidth="1"/>
    <col min="13007" max="13007" width="9.85546875" customWidth="1"/>
    <col min="13254" max="13254" width="65.5703125" customWidth="1"/>
    <col min="13255" max="13255" width="6.140625" customWidth="1"/>
    <col min="13256" max="13256" width="5.7109375" customWidth="1"/>
    <col min="13257" max="13257" width="6.5703125" customWidth="1"/>
    <col min="13258" max="13258" width="14.7109375" customWidth="1"/>
    <col min="13259" max="13259" width="7.140625" customWidth="1"/>
    <col min="13260" max="13260" width="15.140625" customWidth="1"/>
    <col min="13261" max="13262" width="10.7109375" customWidth="1"/>
    <col min="13263" max="13263" width="9.85546875" customWidth="1"/>
    <col min="13510" max="13510" width="65.5703125" customWidth="1"/>
    <col min="13511" max="13511" width="6.140625" customWidth="1"/>
    <col min="13512" max="13512" width="5.7109375" customWidth="1"/>
    <col min="13513" max="13513" width="6.5703125" customWidth="1"/>
    <col min="13514" max="13514" width="14.7109375" customWidth="1"/>
    <col min="13515" max="13515" width="7.140625" customWidth="1"/>
    <col min="13516" max="13516" width="15.140625" customWidth="1"/>
    <col min="13517" max="13518" width="10.7109375" customWidth="1"/>
    <col min="13519" max="13519" width="9.85546875" customWidth="1"/>
    <col min="13766" max="13766" width="65.5703125" customWidth="1"/>
    <col min="13767" max="13767" width="6.140625" customWidth="1"/>
    <col min="13768" max="13768" width="5.7109375" customWidth="1"/>
    <col min="13769" max="13769" width="6.5703125" customWidth="1"/>
    <col min="13770" max="13770" width="14.7109375" customWidth="1"/>
    <col min="13771" max="13771" width="7.140625" customWidth="1"/>
    <col min="13772" max="13772" width="15.140625" customWidth="1"/>
    <col min="13773" max="13774" width="10.7109375" customWidth="1"/>
    <col min="13775" max="13775" width="9.85546875" customWidth="1"/>
    <col min="14022" max="14022" width="65.5703125" customWidth="1"/>
    <col min="14023" max="14023" width="6.140625" customWidth="1"/>
    <col min="14024" max="14024" width="5.7109375" customWidth="1"/>
    <col min="14025" max="14025" width="6.5703125" customWidth="1"/>
    <col min="14026" max="14026" width="14.7109375" customWidth="1"/>
    <col min="14027" max="14027" width="7.140625" customWidth="1"/>
    <col min="14028" max="14028" width="15.140625" customWidth="1"/>
    <col min="14029" max="14030" width="10.7109375" customWidth="1"/>
    <col min="14031" max="14031" width="9.85546875" customWidth="1"/>
    <col min="14278" max="14278" width="65.5703125" customWidth="1"/>
    <col min="14279" max="14279" width="6.140625" customWidth="1"/>
    <col min="14280" max="14280" width="5.7109375" customWidth="1"/>
    <col min="14281" max="14281" width="6.5703125" customWidth="1"/>
    <col min="14282" max="14282" width="14.7109375" customWidth="1"/>
    <col min="14283" max="14283" width="7.140625" customWidth="1"/>
    <col min="14284" max="14284" width="15.140625" customWidth="1"/>
    <col min="14285" max="14286" width="10.7109375" customWidth="1"/>
    <col min="14287" max="14287" width="9.85546875" customWidth="1"/>
    <col min="14534" max="14534" width="65.5703125" customWidth="1"/>
    <col min="14535" max="14535" width="6.140625" customWidth="1"/>
    <col min="14536" max="14536" width="5.7109375" customWidth="1"/>
    <col min="14537" max="14537" width="6.5703125" customWidth="1"/>
    <col min="14538" max="14538" width="14.7109375" customWidth="1"/>
    <col min="14539" max="14539" width="7.140625" customWidth="1"/>
    <col min="14540" max="14540" width="15.140625" customWidth="1"/>
    <col min="14541" max="14542" width="10.7109375" customWidth="1"/>
    <col min="14543" max="14543" width="9.85546875" customWidth="1"/>
    <col min="14790" max="14790" width="65.5703125" customWidth="1"/>
    <col min="14791" max="14791" width="6.140625" customWidth="1"/>
    <col min="14792" max="14792" width="5.7109375" customWidth="1"/>
    <col min="14793" max="14793" width="6.5703125" customWidth="1"/>
    <col min="14794" max="14794" width="14.7109375" customWidth="1"/>
    <col min="14795" max="14795" width="7.140625" customWidth="1"/>
    <col min="14796" max="14796" width="15.140625" customWidth="1"/>
    <col min="14797" max="14798" width="10.7109375" customWidth="1"/>
    <col min="14799" max="14799" width="9.85546875" customWidth="1"/>
    <col min="15046" max="15046" width="65.5703125" customWidth="1"/>
    <col min="15047" max="15047" width="6.140625" customWidth="1"/>
    <col min="15048" max="15048" width="5.7109375" customWidth="1"/>
    <col min="15049" max="15049" width="6.5703125" customWidth="1"/>
    <col min="15050" max="15050" width="14.7109375" customWidth="1"/>
    <col min="15051" max="15051" width="7.140625" customWidth="1"/>
    <col min="15052" max="15052" width="15.140625" customWidth="1"/>
    <col min="15053" max="15054" width="10.7109375" customWidth="1"/>
    <col min="15055" max="15055" width="9.85546875" customWidth="1"/>
    <col min="15302" max="15302" width="65.5703125" customWidth="1"/>
    <col min="15303" max="15303" width="6.140625" customWidth="1"/>
    <col min="15304" max="15304" width="5.7109375" customWidth="1"/>
    <col min="15305" max="15305" width="6.5703125" customWidth="1"/>
    <col min="15306" max="15306" width="14.7109375" customWidth="1"/>
    <col min="15307" max="15307" width="7.140625" customWidth="1"/>
    <col min="15308" max="15308" width="15.140625" customWidth="1"/>
    <col min="15309" max="15310" width="10.7109375" customWidth="1"/>
    <col min="15311" max="15311" width="9.85546875" customWidth="1"/>
    <col min="15558" max="15558" width="65.5703125" customWidth="1"/>
    <col min="15559" max="15559" width="6.140625" customWidth="1"/>
    <col min="15560" max="15560" width="5.7109375" customWidth="1"/>
    <col min="15561" max="15561" width="6.5703125" customWidth="1"/>
    <col min="15562" max="15562" width="14.7109375" customWidth="1"/>
    <col min="15563" max="15563" width="7.140625" customWidth="1"/>
    <col min="15564" max="15564" width="15.140625" customWidth="1"/>
    <col min="15565" max="15566" width="10.7109375" customWidth="1"/>
    <col min="15567" max="15567" width="9.85546875" customWidth="1"/>
    <col min="15814" max="15814" width="65.5703125" customWidth="1"/>
    <col min="15815" max="15815" width="6.140625" customWidth="1"/>
    <col min="15816" max="15816" width="5.7109375" customWidth="1"/>
    <col min="15817" max="15817" width="6.5703125" customWidth="1"/>
    <col min="15818" max="15818" width="14.7109375" customWidth="1"/>
    <col min="15819" max="15819" width="7.140625" customWidth="1"/>
    <col min="15820" max="15820" width="15.140625" customWidth="1"/>
    <col min="15821" max="15822" width="10.7109375" customWidth="1"/>
    <col min="15823" max="15823" width="9.85546875" customWidth="1"/>
    <col min="16070" max="16070" width="65.5703125" customWidth="1"/>
    <col min="16071" max="16071" width="6.140625" customWidth="1"/>
    <col min="16072" max="16072" width="5.7109375" customWidth="1"/>
    <col min="16073" max="16073" width="6.5703125" customWidth="1"/>
    <col min="16074" max="16074" width="14.7109375" customWidth="1"/>
    <col min="16075" max="16075" width="7.140625" customWidth="1"/>
    <col min="16076" max="16076" width="15.140625" customWidth="1"/>
    <col min="16077" max="16078" width="10.7109375" customWidth="1"/>
    <col min="16079" max="16079" width="9.85546875" customWidth="1"/>
  </cols>
  <sheetData>
    <row r="1" spans="1:9" s="12" customFormat="1"/>
    <row r="2" spans="1:9" s="12" customFormat="1" ht="12.75">
      <c r="D2" s="13"/>
      <c r="E2" s="15"/>
      <c r="F2" s="15"/>
      <c r="G2" s="13" t="s">
        <v>842</v>
      </c>
      <c r="H2" s="17"/>
      <c r="I2" s="15"/>
    </row>
    <row r="3" spans="1:9" s="12" customFormat="1" ht="12.75">
      <c r="D3" s="14"/>
      <c r="E3" s="15"/>
      <c r="F3" s="15"/>
      <c r="G3" s="14" t="s">
        <v>209</v>
      </c>
      <c r="H3" s="17"/>
      <c r="I3" s="15"/>
    </row>
    <row r="4" spans="1:9" s="12" customFormat="1" ht="12.75">
      <c r="D4" s="13"/>
      <c r="E4" s="15"/>
      <c r="F4" s="15"/>
      <c r="G4" s="13" t="s">
        <v>210</v>
      </c>
      <c r="H4" s="17"/>
      <c r="I4" s="15"/>
    </row>
    <row r="5" spans="1:9" s="12" customFormat="1" ht="12.75">
      <c r="D5" s="16"/>
      <c r="E5" s="15"/>
      <c r="F5" s="15"/>
      <c r="G5" s="16" t="s">
        <v>843</v>
      </c>
      <c r="H5" s="17"/>
      <c r="I5" s="15"/>
    </row>
    <row r="6" spans="1:9" ht="12.75">
      <c r="D6" s="122"/>
      <c r="E6" s="123"/>
      <c r="F6" s="123"/>
      <c r="G6" s="2"/>
    </row>
    <row r="7" spans="1:9" ht="25.5" customHeight="1">
      <c r="A7" s="124" t="s">
        <v>841</v>
      </c>
      <c r="B7" s="125"/>
      <c r="C7" s="125"/>
      <c r="D7" s="125"/>
      <c r="E7" s="125"/>
      <c r="F7" s="125"/>
      <c r="G7" s="125"/>
      <c r="H7" s="125"/>
      <c r="I7" s="125"/>
    </row>
    <row r="8" spans="1:9" ht="15.75">
      <c r="A8" s="3"/>
      <c r="B8" s="4"/>
      <c r="C8" s="4"/>
      <c r="D8" s="4"/>
    </row>
    <row r="9" spans="1:9" ht="15.75">
      <c r="A9" s="5"/>
      <c r="G9" s="6"/>
      <c r="I9" s="6" t="s">
        <v>211</v>
      </c>
    </row>
    <row r="10" spans="1:9" ht="36.75" customHeight="1">
      <c r="A10" s="20" t="s">
        <v>212</v>
      </c>
      <c r="B10" s="20" t="s">
        <v>213</v>
      </c>
      <c r="C10" s="20" t="s">
        <v>214</v>
      </c>
      <c r="D10" s="20" t="s">
        <v>215</v>
      </c>
      <c r="E10" s="20" t="s">
        <v>216</v>
      </c>
      <c r="F10" s="20" t="s">
        <v>217</v>
      </c>
      <c r="G10" s="20" t="s">
        <v>846</v>
      </c>
      <c r="H10" s="18" t="s">
        <v>844</v>
      </c>
      <c r="I10" s="19" t="s">
        <v>845</v>
      </c>
    </row>
    <row r="11" spans="1:9" ht="12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  <c r="I11" s="21">
        <v>9</v>
      </c>
    </row>
    <row r="12" spans="1:9" ht="18" customHeight="1">
      <c r="A12" s="20"/>
      <c r="B12" s="23"/>
      <c r="C12" s="23"/>
      <c r="D12" s="23"/>
      <c r="E12" s="23"/>
      <c r="F12" s="23"/>
      <c r="G12" s="110"/>
      <c r="H12" s="107"/>
      <c r="I12" s="103"/>
    </row>
    <row r="13" spans="1:9" ht="18" customHeight="1">
      <c r="A13" s="25" t="s">
        <v>218</v>
      </c>
      <c r="B13" s="26" t="s">
        <v>219</v>
      </c>
      <c r="C13" s="27"/>
      <c r="D13" s="27"/>
      <c r="E13" s="27"/>
      <c r="F13" s="27"/>
      <c r="G13" s="102">
        <f>SUM(G15,G181,G196,G278,G430,G534,G547,G570,G589,G598,G660,G668,)</f>
        <v>867434.02999999991</v>
      </c>
      <c r="H13" s="108">
        <v>855076.31</v>
      </c>
      <c r="I13" s="108">
        <f t="shared" ref="I13:I76" si="0">(H13/G13)*100</f>
        <v>98.575370625014585</v>
      </c>
    </row>
    <row r="14" spans="1:9" ht="18" hidden="1" customHeight="1">
      <c r="A14" s="25"/>
      <c r="B14" s="28"/>
      <c r="C14" s="29"/>
      <c r="D14" s="29"/>
      <c r="E14" s="29"/>
      <c r="F14" s="29"/>
      <c r="G14" s="111"/>
      <c r="H14" s="106"/>
      <c r="I14" s="106" t="e">
        <f t="shared" si="0"/>
        <v>#DIV/0!</v>
      </c>
    </row>
    <row r="15" spans="1:9" ht="15.75">
      <c r="A15" s="30" t="s">
        <v>220</v>
      </c>
      <c r="B15" s="31"/>
      <c r="C15" s="31" t="s">
        <v>221</v>
      </c>
      <c r="D15" s="32"/>
      <c r="E15" s="33"/>
      <c r="F15" s="33"/>
      <c r="G15" s="111">
        <f>SUM(G16,G23,G98)</f>
        <v>335579.45</v>
      </c>
      <c r="H15" s="106">
        <f>H16+H23+H98</f>
        <v>333648.01</v>
      </c>
      <c r="I15" s="106">
        <f t="shared" si="0"/>
        <v>99.424446282393035</v>
      </c>
    </row>
    <row r="16" spans="1:9" ht="31.5">
      <c r="A16" s="34" t="s">
        <v>222</v>
      </c>
      <c r="B16" s="28"/>
      <c r="C16" s="28" t="s">
        <v>221</v>
      </c>
      <c r="D16" s="28" t="s">
        <v>223</v>
      </c>
      <c r="E16" s="35"/>
      <c r="F16" s="35"/>
      <c r="G16" s="111">
        <f>SUM(G18)</f>
        <v>2232.66</v>
      </c>
      <c r="H16" s="106">
        <f t="shared" ref="H16:H21" si="1">H17</f>
        <v>2232.63</v>
      </c>
      <c r="I16" s="106">
        <f t="shared" si="0"/>
        <v>99.998656311305808</v>
      </c>
    </row>
    <row r="17" spans="1:9" ht="47.25">
      <c r="A17" s="34" t="s">
        <v>569</v>
      </c>
      <c r="B17" s="32"/>
      <c r="C17" s="28" t="s">
        <v>221</v>
      </c>
      <c r="D17" s="28" t="s">
        <v>223</v>
      </c>
      <c r="E17" s="36" t="s">
        <v>41</v>
      </c>
      <c r="F17" s="33"/>
      <c r="G17" s="111">
        <f>SUM(G18)</f>
        <v>2232.66</v>
      </c>
      <c r="H17" s="106">
        <f t="shared" si="1"/>
        <v>2232.63</v>
      </c>
      <c r="I17" s="106">
        <f t="shared" si="0"/>
        <v>99.998656311305808</v>
      </c>
    </row>
    <row r="18" spans="1:9" ht="15.75">
      <c r="A18" s="34" t="s">
        <v>594</v>
      </c>
      <c r="B18" s="32"/>
      <c r="C18" s="32" t="s">
        <v>221</v>
      </c>
      <c r="D18" s="32" t="s">
        <v>223</v>
      </c>
      <c r="E18" s="37" t="s">
        <v>595</v>
      </c>
      <c r="F18" s="33"/>
      <c r="G18" s="111">
        <f>SUM(G19)</f>
        <v>2232.66</v>
      </c>
      <c r="H18" s="106">
        <f t="shared" si="1"/>
        <v>2232.63</v>
      </c>
      <c r="I18" s="106">
        <f t="shared" si="0"/>
        <v>99.998656311305808</v>
      </c>
    </row>
    <row r="19" spans="1:9" ht="47.25">
      <c r="A19" s="34" t="s">
        <v>596</v>
      </c>
      <c r="B19" s="32"/>
      <c r="C19" s="32" t="s">
        <v>221</v>
      </c>
      <c r="D19" s="32" t="s">
        <v>223</v>
      </c>
      <c r="E19" s="37" t="s">
        <v>597</v>
      </c>
      <c r="F19" s="33"/>
      <c r="G19" s="111">
        <f>SUM(G20)</f>
        <v>2232.66</v>
      </c>
      <c r="H19" s="106">
        <f t="shared" si="1"/>
        <v>2232.63</v>
      </c>
      <c r="I19" s="106">
        <f t="shared" si="0"/>
        <v>99.998656311305808</v>
      </c>
    </row>
    <row r="20" spans="1:9" ht="15.75">
      <c r="A20" s="34" t="s">
        <v>10</v>
      </c>
      <c r="B20" s="32"/>
      <c r="C20" s="32" t="s">
        <v>221</v>
      </c>
      <c r="D20" s="32" t="s">
        <v>223</v>
      </c>
      <c r="E20" s="37" t="s">
        <v>598</v>
      </c>
      <c r="F20" s="33"/>
      <c r="G20" s="111">
        <f>SUM(G21)</f>
        <v>2232.66</v>
      </c>
      <c r="H20" s="106">
        <f t="shared" si="1"/>
        <v>2232.63</v>
      </c>
      <c r="I20" s="106">
        <f t="shared" si="0"/>
        <v>99.998656311305808</v>
      </c>
    </row>
    <row r="21" spans="1:9" ht="63">
      <c r="A21" s="38" t="s">
        <v>224</v>
      </c>
      <c r="B21" s="32"/>
      <c r="C21" s="32" t="s">
        <v>221</v>
      </c>
      <c r="D21" s="32" t="s">
        <v>223</v>
      </c>
      <c r="E21" s="37" t="s">
        <v>598</v>
      </c>
      <c r="F21" s="32">
        <v>100</v>
      </c>
      <c r="G21" s="111">
        <f>SUM(G22)</f>
        <v>2232.66</v>
      </c>
      <c r="H21" s="106">
        <f t="shared" si="1"/>
        <v>2232.63</v>
      </c>
      <c r="I21" s="106">
        <f t="shared" si="0"/>
        <v>99.998656311305808</v>
      </c>
    </row>
    <row r="22" spans="1:9" ht="31.5">
      <c r="A22" s="38" t="s">
        <v>225</v>
      </c>
      <c r="B22" s="32"/>
      <c r="C22" s="32" t="s">
        <v>221</v>
      </c>
      <c r="D22" s="32" t="s">
        <v>223</v>
      </c>
      <c r="E22" s="37" t="s">
        <v>598</v>
      </c>
      <c r="F22" s="32">
        <v>120</v>
      </c>
      <c r="G22" s="112">
        <v>2232.66</v>
      </c>
      <c r="H22" s="106">
        <f>422.49+150+1660.14</f>
        <v>2232.63</v>
      </c>
      <c r="I22" s="106">
        <f t="shared" si="0"/>
        <v>99.998656311305808</v>
      </c>
    </row>
    <row r="23" spans="1:9" ht="47.25">
      <c r="A23" s="39" t="s">
        <v>226</v>
      </c>
      <c r="B23" s="32"/>
      <c r="C23" s="32" t="s">
        <v>221</v>
      </c>
      <c r="D23" s="32" t="s">
        <v>227</v>
      </c>
      <c r="E23" s="33"/>
      <c r="F23" s="33"/>
      <c r="G23" s="111">
        <f>SUM(G24,G34,G57,G67,G77)</f>
        <v>163045.97</v>
      </c>
      <c r="H23" s="106">
        <f>H24+H34+H57+H67+H77</f>
        <v>161416.73000000004</v>
      </c>
      <c r="I23" s="106">
        <f t="shared" si="0"/>
        <v>99.00074807123417</v>
      </c>
    </row>
    <row r="24" spans="1:9" s="12" customFormat="1" ht="31.5">
      <c r="A24" s="34" t="s">
        <v>329</v>
      </c>
      <c r="B24" s="32"/>
      <c r="C24" s="32" t="s">
        <v>221</v>
      </c>
      <c r="D24" s="32" t="s">
        <v>227</v>
      </c>
      <c r="E24" s="36" t="s">
        <v>40</v>
      </c>
      <c r="F24" s="33"/>
      <c r="G24" s="111">
        <f>SUM(G25)</f>
        <v>2209</v>
      </c>
      <c r="H24" s="106">
        <f>H25</f>
        <v>2209</v>
      </c>
      <c r="I24" s="106">
        <f t="shared" si="0"/>
        <v>100</v>
      </c>
    </row>
    <row r="25" spans="1:9" s="12" customFormat="1" ht="31.5">
      <c r="A25" s="40" t="s">
        <v>505</v>
      </c>
      <c r="B25" s="36"/>
      <c r="C25" s="32" t="s">
        <v>221</v>
      </c>
      <c r="D25" s="32" t="s">
        <v>227</v>
      </c>
      <c r="E25" s="36" t="s">
        <v>506</v>
      </c>
      <c r="F25" s="41"/>
      <c r="G25" s="111">
        <f>SUM(G26)</f>
        <v>2209</v>
      </c>
      <c r="H25" s="106">
        <f>H26</f>
        <v>2209</v>
      </c>
      <c r="I25" s="106">
        <f t="shared" si="0"/>
        <v>100</v>
      </c>
    </row>
    <row r="26" spans="1:9" s="12" customFormat="1" ht="63">
      <c r="A26" s="34" t="s">
        <v>507</v>
      </c>
      <c r="B26" s="32"/>
      <c r="C26" s="32" t="s">
        <v>221</v>
      </c>
      <c r="D26" s="32" t="s">
        <v>227</v>
      </c>
      <c r="E26" s="37" t="s">
        <v>508</v>
      </c>
      <c r="F26" s="33"/>
      <c r="G26" s="111">
        <f>SUM(G27)</f>
        <v>2209</v>
      </c>
      <c r="H26" s="106">
        <f>H27</f>
        <v>2209</v>
      </c>
      <c r="I26" s="106">
        <f t="shared" si="0"/>
        <v>100</v>
      </c>
    </row>
    <row r="27" spans="1:9" s="12" customFormat="1" ht="78.75">
      <c r="A27" s="42" t="s">
        <v>177</v>
      </c>
      <c r="B27" s="32"/>
      <c r="C27" s="32" t="s">
        <v>221</v>
      </c>
      <c r="D27" s="32" t="s">
        <v>227</v>
      </c>
      <c r="E27" s="37" t="s">
        <v>509</v>
      </c>
      <c r="F27" s="32"/>
      <c r="G27" s="111">
        <f>SUM(G29,G31)</f>
        <v>2209</v>
      </c>
      <c r="H27" s="106">
        <f>H28+H31</f>
        <v>2209</v>
      </c>
      <c r="I27" s="106">
        <f t="shared" si="0"/>
        <v>100</v>
      </c>
    </row>
    <row r="28" spans="1:9" s="12" customFormat="1" ht="63">
      <c r="A28" s="38" t="s">
        <v>224</v>
      </c>
      <c r="B28" s="32"/>
      <c r="C28" s="32" t="s">
        <v>221</v>
      </c>
      <c r="D28" s="32" t="s">
        <v>227</v>
      </c>
      <c r="E28" s="37" t="s">
        <v>509</v>
      </c>
      <c r="F28" s="32">
        <v>100</v>
      </c>
      <c r="G28" s="111">
        <f>SUM(G29)</f>
        <v>1847.7</v>
      </c>
      <c r="H28" s="106">
        <f>H29</f>
        <v>1847.7</v>
      </c>
      <c r="I28" s="106">
        <f t="shared" si="0"/>
        <v>100</v>
      </c>
    </row>
    <row r="29" spans="1:9" s="12" customFormat="1" ht="31.5">
      <c r="A29" s="38" t="s">
        <v>225</v>
      </c>
      <c r="B29" s="32"/>
      <c r="C29" s="32" t="s">
        <v>221</v>
      </c>
      <c r="D29" s="32" t="s">
        <v>227</v>
      </c>
      <c r="E29" s="37" t="s">
        <v>509</v>
      </c>
      <c r="F29" s="32">
        <v>120</v>
      </c>
      <c r="G29" s="111">
        <v>1847.7</v>
      </c>
      <c r="H29" s="106">
        <f>H30</f>
        <v>1847.7</v>
      </c>
      <c r="I29" s="106">
        <f t="shared" si="0"/>
        <v>100</v>
      </c>
    </row>
    <row r="30" spans="1:9" s="12" customFormat="1" ht="15.75">
      <c r="A30" s="34" t="s">
        <v>232</v>
      </c>
      <c r="B30" s="32"/>
      <c r="C30" s="32" t="s">
        <v>221</v>
      </c>
      <c r="D30" s="32" t="s">
        <v>227</v>
      </c>
      <c r="E30" s="37" t="s">
        <v>509</v>
      </c>
      <c r="F30" s="32">
        <v>120</v>
      </c>
      <c r="G30" s="111">
        <v>1847.7</v>
      </c>
      <c r="H30" s="106">
        <f>422.7+300+1125</f>
        <v>1847.7</v>
      </c>
      <c r="I30" s="106">
        <f t="shared" si="0"/>
        <v>100</v>
      </c>
    </row>
    <row r="31" spans="1:9" s="12" customFormat="1" ht="31.5">
      <c r="A31" s="38" t="s">
        <v>324</v>
      </c>
      <c r="B31" s="43"/>
      <c r="C31" s="32" t="s">
        <v>221</v>
      </c>
      <c r="D31" s="32" t="s">
        <v>227</v>
      </c>
      <c r="E31" s="37" t="s">
        <v>509</v>
      </c>
      <c r="F31" s="32">
        <v>200</v>
      </c>
      <c r="G31" s="111">
        <f>SUM(G32)</f>
        <v>361.3</v>
      </c>
      <c r="H31" s="106">
        <v>361.3</v>
      </c>
      <c r="I31" s="106">
        <f t="shared" si="0"/>
        <v>100</v>
      </c>
    </row>
    <row r="32" spans="1:9" s="12" customFormat="1" ht="31.5">
      <c r="A32" s="38" t="s">
        <v>228</v>
      </c>
      <c r="B32" s="43"/>
      <c r="C32" s="32" t="s">
        <v>221</v>
      </c>
      <c r="D32" s="32" t="s">
        <v>227</v>
      </c>
      <c r="E32" s="37" t="s">
        <v>509</v>
      </c>
      <c r="F32" s="32">
        <v>240</v>
      </c>
      <c r="G32" s="111">
        <v>361.3</v>
      </c>
      <c r="H32" s="106">
        <v>361.3</v>
      </c>
      <c r="I32" s="106">
        <f t="shared" si="0"/>
        <v>100</v>
      </c>
    </row>
    <row r="33" spans="1:9" s="12" customFormat="1" ht="15.75">
      <c r="A33" s="38" t="s">
        <v>231</v>
      </c>
      <c r="B33" s="43"/>
      <c r="C33" s="32" t="s">
        <v>221</v>
      </c>
      <c r="D33" s="32" t="s">
        <v>227</v>
      </c>
      <c r="E33" s="37" t="s">
        <v>509</v>
      </c>
      <c r="F33" s="32">
        <v>240</v>
      </c>
      <c r="G33" s="111">
        <v>361.3</v>
      </c>
      <c r="H33" s="106">
        <v>361.3</v>
      </c>
      <c r="I33" s="106">
        <f t="shared" si="0"/>
        <v>100</v>
      </c>
    </row>
    <row r="34" spans="1:9" ht="47.25">
      <c r="A34" s="34" t="s">
        <v>569</v>
      </c>
      <c r="B34" s="32"/>
      <c r="C34" s="32" t="s">
        <v>221</v>
      </c>
      <c r="D34" s="32" t="s">
        <v>227</v>
      </c>
      <c r="E34" s="36" t="s">
        <v>41</v>
      </c>
      <c r="F34" s="33"/>
      <c r="G34" s="111">
        <f>SUM(G35,G40)</f>
        <v>131579.14000000001</v>
      </c>
      <c r="H34" s="106">
        <f>H35+H40</f>
        <v>129949.91000000002</v>
      </c>
      <c r="I34" s="106">
        <f t="shared" si="0"/>
        <v>98.761787012743824</v>
      </c>
    </row>
    <row r="35" spans="1:9" s="12" customFormat="1" ht="31.5">
      <c r="A35" s="44" t="s">
        <v>585</v>
      </c>
      <c r="B35" s="32"/>
      <c r="C35" s="32" t="s">
        <v>221</v>
      </c>
      <c r="D35" s="32" t="s">
        <v>227</v>
      </c>
      <c r="E35" s="37" t="s">
        <v>43</v>
      </c>
      <c r="F35" s="45"/>
      <c r="G35" s="111">
        <f>SUM(G36)</f>
        <v>10.5</v>
      </c>
      <c r="H35" s="106">
        <v>10.5</v>
      </c>
      <c r="I35" s="106">
        <f t="shared" si="0"/>
        <v>100</v>
      </c>
    </row>
    <row r="36" spans="1:9" s="12" customFormat="1" ht="31.5">
      <c r="A36" s="46" t="s">
        <v>586</v>
      </c>
      <c r="B36" s="32"/>
      <c r="C36" s="32" t="s">
        <v>221</v>
      </c>
      <c r="D36" s="32" t="s">
        <v>227</v>
      </c>
      <c r="E36" s="37" t="s">
        <v>587</v>
      </c>
      <c r="F36" s="45"/>
      <c r="G36" s="111">
        <f>SUM(G37)</f>
        <v>10.5</v>
      </c>
      <c r="H36" s="106">
        <v>10.5</v>
      </c>
      <c r="I36" s="106">
        <f t="shared" si="0"/>
        <v>100</v>
      </c>
    </row>
    <row r="37" spans="1:9" s="12" customFormat="1" ht="31.5">
      <c r="A37" s="44" t="s">
        <v>588</v>
      </c>
      <c r="B37" s="32"/>
      <c r="C37" s="32" t="s">
        <v>221</v>
      </c>
      <c r="D37" s="32" t="s">
        <v>227</v>
      </c>
      <c r="E37" s="37" t="s">
        <v>589</v>
      </c>
      <c r="F37" s="33"/>
      <c r="G37" s="111">
        <f>SUM(G38)</f>
        <v>10.5</v>
      </c>
      <c r="H37" s="106">
        <v>10.5</v>
      </c>
      <c r="I37" s="106">
        <f t="shared" si="0"/>
        <v>100</v>
      </c>
    </row>
    <row r="38" spans="1:9" s="12" customFormat="1" ht="31.5">
      <c r="A38" s="47" t="s">
        <v>324</v>
      </c>
      <c r="B38" s="32"/>
      <c r="C38" s="32" t="s">
        <v>221</v>
      </c>
      <c r="D38" s="32" t="s">
        <v>227</v>
      </c>
      <c r="E38" s="37" t="s">
        <v>589</v>
      </c>
      <c r="F38" s="32">
        <v>200</v>
      </c>
      <c r="G38" s="111">
        <f>SUM(G39)</f>
        <v>10.5</v>
      </c>
      <c r="H38" s="106">
        <v>10.5</v>
      </c>
      <c r="I38" s="106">
        <f t="shared" si="0"/>
        <v>100</v>
      </c>
    </row>
    <row r="39" spans="1:9" s="12" customFormat="1" ht="31.5">
      <c r="A39" s="47" t="s">
        <v>228</v>
      </c>
      <c r="B39" s="32"/>
      <c r="C39" s="32" t="s">
        <v>221</v>
      </c>
      <c r="D39" s="32" t="s">
        <v>227</v>
      </c>
      <c r="E39" s="37" t="s">
        <v>589</v>
      </c>
      <c r="F39" s="32">
        <v>240</v>
      </c>
      <c r="G39" s="111">
        <v>10.5</v>
      </c>
      <c r="H39" s="106">
        <v>10.5</v>
      </c>
      <c r="I39" s="106">
        <f t="shared" si="0"/>
        <v>100</v>
      </c>
    </row>
    <row r="40" spans="1:9" ht="15.75">
      <c r="A40" s="34" t="s">
        <v>594</v>
      </c>
      <c r="B40" s="32"/>
      <c r="C40" s="32" t="s">
        <v>221</v>
      </c>
      <c r="D40" s="32" t="s">
        <v>227</v>
      </c>
      <c r="E40" s="37" t="s">
        <v>595</v>
      </c>
      <c r="F40" s="33"/>
      <c r="G40" s="111">
        <f>SUM(G41)</f>
        <v>131568.64000000001</v>
      </c>
      <c r="H40" s="106">
        <f>H41</f>
        <v>129939.41000000002</v>
      </c>
      <c r="I40" s="106">
        <f t="shared" si="0"/>
        <v>98.761688195606496</v>
      </c>
    </row>
    <row r="41" spans="1:9" ht="47.25">
      <c r="A41" s="34" t="s">
        <v>596</v>
      </c>
      <c r="B41" s="32"/>
      <c r="C41" s="32" t="s">
        <v>221</v>
      </c>
      <c r="D41" s="32" t="s">
        <v>227</v>
      </c>
      <c r="E41" s="37" t="s">
        <v>597</v>
      </c>
      <c r="F41" s="33"/>
      <c r="G41" s="111">
        <f>SUM(G42,G50)</f>
        <v>131568.64000000001</v>
      </c>
      <c r="H41" s="106">
        <f>H42+H50</f>
        <v>129939.41000000002</v>
      </c>
      <c r="I41" s="106">
        <f t="shared" si="0"/>
        <v>98.761688195606496</v>
      </c>
    </row>
    <row r="42" spans="1:9" ht="15.75">
      <c r="A42" s="34" t="s">
        <v>10</v>
      </c>
      <c r="B42" s="32"/>
      <c r="C42" s="32" t="s">
        <v>221</v>
      </c>
      <c r="D42" s="32" t="s">
        <v>227</v>
      </c>
      <c r="E42" s="37" t="s">
        <v>598</v>
      </c>
      <c r="F42" s="33"/>
      <c r="G42" s="111">
        <f>SUM(G43,G45,G47)</f>
        <v>131350.64000000001</v>
      </c>
      <c r="H42" s="106">
        <f>H43+H45+H47</f>
        <v>129763.38000000002</v>
      </c>
      <c r="I42" s="106">
        <f t="shared" si="0"/>
        <v>98.791585636735391</v>
      </c>
    </row>
    <row r="43" spans="1:9" ht="63">
      <c r="A43" s="38" t="s">
        <v>224</v>
      </c>
      <c r="B43" s="32"/>
      <c r="C43" s="32" t="s">
        <v>221</v>
      </c>
      <c r="D43" s="32" t="s">
        <v>227</v>
      </c>
      <c r="E43" s="37" t="s">
        <v>598</v>
      </c>
      <c r="F43" s="32">
        <v>100</v>
      </c>
      <c r="G43" s="111">
        <f>SUM(G44)</f>
        <v>103731.69</v>
      </c>
      <c r="H43" s="106">
        <f>H44</f>
        <v>103684.57</v>
      </c>
      <c r="I43" s="106">
        <f t="shared" si="0"/>
        <v>99.954575115859001</v>
      </c>
    </row>
    <row r="44" spans="1:9" ht="31.5">
      <c r="A44" s="38" t="s">
        <v>225</v>
      </c>
      <c r="B44" s="32"/>
      <c r="C44" s="32" t="s">
        <v>221</v>
      </c>
      <c r="D44" s="32" t="s">
        <v>227</v>
      </c>
      <c r="E44" s="37" t="s">
        <v>598</v>
      </c>
      <c r="F44" s="32">
        <v>120</v>
      </c>
      <c r="G44" s="111">
        <v>103731.69</v>
      </c>
      <c r="H44" s="106">
        <f>23859.81+9245.69+70579.07</f>
        <v>103684.57</v>
      </c>
      <c r="I44" s="106">
        <f t="shared" si="0"/>
        <v>99.954575115859001</v>
      </c>
    </row>
    <row r="45" spans="1:9" ht="31.5">
      <c r="A45" s="38" t="s">
        <v>324</v>
      </c>
      <c r="B45" s="32"/>
      <c r="C45" s="32" t="s">
        <v>221</v>
      </c>
      <c r="D45" s="32" t="s">
        <v>227</v>
      </c>
      <c r="E45" s="37" t="s">
        <v>598</v>
      </c>
      <c r="F45" s="32">
        <v>200</v>
      </c>
      <c r="G45" s="111">
        <f>SUM(G46)</f>
        <v>23804.99</v>
      </c>
      <c r="H45" s="106">
        <f>H46</f>
        <v>22315.599999999999</v>
      </c>
      <c r="I45" s="106">
        <f t="shared" si="0"/>
        <v>93.743370612632049</v>
      </c>
    </row>
    <row r="46" spans="1:9" ht="31.5">
      <c r="A46" s="38" t="s">
        <v>228</v>
      </c>
      <c r="B46" s="32"/>
      <c r="C46" s="32" t="s">
        <v>221</v>
      </c>
      <c r="D46" s="32" t="s">
        <v>227</v>
      </c>
      <c r="E46" s="37" t="s">
        <v>598</v>
      </c>
      <c r="F46" s="32">
        <v>240</v>
      </c>
      <c r="G46" s="113">
        <v>23804.99</v>
      </c>
      <c r="H46" s="106">
        <v>22315.599999999999</v>
      </c>
      <c r="I46" s="106">
        <f t="shared" si="0"/>
        <v>93.743370612632049</v>
      </c>
    </row>
    <row r="47" spans="1:9" ht="15.75">
      <c r="A47" s="38" t="s">
        <v>229</v>
      </c>
      <c r="B47" s="32"/>
      <c r="C47" s="32" t="s">
        <v>221</v>
      </c>
      <c r="D47" s="32" t="s">
        <v>227</v>
      </c>
      <c r="E47" s="37" t="s">
        <v>598</v>
      </c>
      <c r="F47" s="32">
        <v>800</v>
      </c>
      <c r="G47" s="111">
        <f>SUM(G48,G49)</f>
        <v>3813.96</v>
      </c>
      <c r="H47" s="106">
        <f>H48+H49</f>
        <v>3763.21</v>
      </c>
      <c r="I47" s="106">
        <f t="shared" si="0"/>
        <v>98.669362027918481</v>
      </c>
    </row>
    <row r="48" spans="1:9" s="12" customFormat="1" ht="15.75">
      <c r="A48" s="47" t="s">
        <v>836</v>
      </c>
      <c r="B48" s="32"/>
      <c r="C48" s="32" t="s">
        <v>221</v>
      </c>
      <c r="D48" s="32" t="s">
        <v>227</v>
      </c>
      <c r="E48" s="37" t="s">
        <v>598</v>
      </c>
      <c r="F48" s="32">
        <v>830</v>
      </c>
      <c r="G48" s="111">
        <v>73.37</v>
      </c>
      <c r="H48" s="106">
        <f>73.36</f>
        <v>73.36</v>
      </c>
      <c r="I48" s="106">
        <f t="shared" si="0"/>
        <v>99.986370451138058</v>
      </c>
    </row>
    <row r="49" spans="1:9" ht="15.75">
      <c r="A49" s="38" t="s">
        <v>230</v>
      </c>
      <c r="B49" s="32"/>
      <c r="C49" s="32" t="s">
        <v>221</v>
      </c>
      <c r="D49" s="32" t="s">
        <v>227</v>
      </c>
      <c r="E49" s="37" t="s">
        <v>598</v>
      </c>
      <c r="F49" s="32">
        <v>850</v>
      </c>
      <c r="G49" s="113">
        <v>3740.59</v>
      </c>
      <c r="H49" s="106">
        <f>3248.18+441.67</f>
        <v>3689.85</v>
      </c>
      <c r="I49" s="106">
        <f t="shared" si="0"/>
        <v>98.643529496683669</v>
      </c>
    </row>
    <row r="50" spans="1:9" ht="78.75">
      <c r="A50" s="38" t="s">
        <v>208</v>
      </c>
      <c r="B50" s="43"/>
      <c r="C50" s="32" t="s">
        <v>221</v>
      </c>
      <c r="D50" s="32" t="s">
        <v>227</v>
      </c>
      <c r="E50" s="36" t="s">
        <v>599</v>
      </c>
      <c r="F50" s="32"/>
      <c r="G50" s="111">
        <f>SUM(G51,G54)</f>
        <v>218</v>
      </c>
      <c r="H50" s="106">
        <f>H51+H54</f>
        <v>176.03</v>
      </c>
      <c r="I50" s="106">
        <f t="shared" si="0"/>
        <v>80.747706422018354</v>
      </c>
    </row>
    <row r="51" spans="1:9" ht="63">
      <c r="A51" s="38" t="s">
        <v>224</v>
      </c>
      <c r="B51" s="43"/>
      <c r="C51" s="32" t="s">
        <v>221</v>
      </c>
      <c r="D51" s="32" t="s">
        <v>227</v>
      </c>
      <c r="E51" s="36" t="s">
        <v>599</v>
      </c>
      <c r="F51" s="32">
        <v>100</v>
      </c>
      <c r="G51" s="111">
        <f>SUM(G52)</f>
        <v>167.5</v>
      </c>
      <c r="H51" s="106">
        <f>H52</f>
        <v>167.5</v>
      </c>
      <c r="I51" s="106">
        <f t="shared" si="0"/>
        <v>100</v>
      </c>
    </row>
    <row r="52" spans="1:9" ht="31.5">
      <c r="A52" s="38" t="s">
        <v>225</v>
      </c>
      <c r="B52" s="43"/>
      <c r="C52" s="32" t="s">
        <v>221</v>
      </c>
      <c r="D52" s="32" t="s">
        <v>227</v>
      </c>
      <c r="E52" s="36" t="s">
        <v>599</v>
      </c>
      <c r="F52" s="32">
        <v>120</v>
      </c>
      <c r="G52" s="111">
        <v>167.5</v>
      </c>
      <c r="H52" s="106">
        <f>H53</f>
        <v>167.5</v>
      </c>
      <c r="I52" s="106">
        <f t="shared" si="0"/>
        <v>100</v>
      </c>
    </row>
    <row r="53" spans="1:9" ht="15.75">
      <c r="A53" s="38" t="s">
        <v>231</v>
      </c>
      <c r="B53" s="43"/>
      <c r="C53" s="32" t="s">
        <v>221</v>
      </c>
      <c r="D53" s="32" t="s">
        <v>227</v>
      </c>
      <c r="E53" s="36" t="s">
        <v>599</v>
      </c>
      <c r="F53" s="32">
        <v>120</v>
      </c>
      <c r="G53" s="111">
        <v>167.5</v>
      </c>
      <c r="H53" s="106">
        <f>38.8+128.7</f>
        <v>167.5</v>
      </c>
      <c r="I53" s="106">
        <f t="shared" si="0"/>
        <v>100</v>
      </c>
    </row>
    <row r="54" spans="1:9" ht="31.5">
      <c r="A54" s="38" t="s">
        <v>324</v>
      </c>
      <c r="B54" s="43"/>
      <c r="C54" s="32" t="s">
        <v>221</v>
      </c>
      <c r="D54" s="32" t="s">
        <v>227</v>
      </c>
      <c r="E54" s="36" t="s">
        <v>599</v>
      </c>
      <c r="F54" s="32">
        <v>200</v>
      </c>
      <c r="G54" s="111">
        <f>SUM(G55)</f>
        <v>50.5</v>
      </c>
      <c r="H54" s="106">
        <f>H55</f>
        <v>8.5299999999999994</v>
      </c>
      <c r="I54" s="106">
        <f t="shared" si="0"/>
        <v>16.89108910891089</v>
      </c>
    </row>
    <row r="55" spans="1:9" ht="31.5">
      <c r="A55" s="38" t="s">
        <v>228</v>
      </c>
      <c r="B55" s="43"/>
      <c r="C55" s="32" t="s">
        <v>221</v>
      </c>
      <c r="D55" s="32" t="s">
        <v>227</v>
      </c>
      <c r="E55" s="36" t="s">
        <v>599</v>
      </c>
      <c r="F55" s="32">
        <v>240</v>
      </c>
      <c r="G55" s="111">
        <v>50.5</v>
      </c>
      <c r="H55" s="106">
        <f>H56</f>
        <v>8.5299999999999994</v>
      </c>
      <c r="I55" s="106">
        <f t="shared" si="0"/>
        <v>16.89108910891089</v>
      </c>
    </row>
    <row r="56" spans="1:9" ht="15.75">
      <c r="A56" s="38" t="s">
        <v>231</v>
      </c>
      <c r="B56" s="43"/>
      <c r="C56" s="32" t="s">
        <v>221</v>
      </c>
      <c r="D56" s="32" t="s">
        <v>227</v>
      </c>
      <c r="E56" s="36" t="s">
        <v>599</v>
      </c>
      <c r="F56" s="32">
        <v>240</v>
      </c>
      <c r="G56" s="111">
        <v>50.5</v>
      </c>
      <c r="H56" s="106">
        <v>8.5299999999999994</v>
      </c>
      <c r="I56" s="106">
        <f t="shared" si="0"/>
        <v>16.89108910891089</v>
      </c>
    </row>
    <row r="57" spans="1:9" ht="31.5">
      <c r="A57" s="34" t="s">
        <v>332</v>
      </c>
      <c r="B57" s="32"/>
      <c r="C57" s="32" t="s">
        <v>221</v>
      </c>
      <c r="D57" s="32" t="s">
        <v>227</v>
      </c>
      <c r="E57" s="36" t="s">
        <v>50</v>
      </c>
      <c r="F57" s="41"/>
      <c r="G57" s="111">
        <f>SUM(G58)</f>
        <v>2748</v>
      </c>
      <c r="H57" s="106">
        <f>H58</f>
        <v>2748</v>
      </c>
      <c r="I57" s="106">
        <f t="shared" si="0"/>
        <v>100</v>
      </c>
    </row>
    <row r="58" spans="1:9" ht="47.25">
      <c r="A58" s="34" t="s">
        <v>22</v>
      </c>
      <c r="B58" s="32"/>
      <c r="C58" s="32" t="s">
        <v>221</v>
      </c>
      <c r="D58" s="32" t="s">
        <v>227</v>
      </c>
      <c r="E58" s="37" t="s">
        <v>54</v>
      </c>
      <c r="F58" s="32"/>
      <c r="G58" s="105">
        <f>SUM(G59)</f>
        <v>2748</v>
      </c>
      <c r="H58" s="106">
        <f>H59</f>
        <v>2748</v>
      </c>
      <c r="I58" s="106">
        <f t="shared" si="0"/>
        <v>100</v>
      </c>
    </row>
    <row r="59" spans="1:9" ht="63">
      <c r="A59" s="34" t="s">
        <v>552</v>
      </c>
      <c r="B59" s="32"/>
      <c r="C59" s="32" t="s">
        <v>221</v>
      </c>
      <c r="D59" s="32" t="s">
        <v>227</v>
      </c>
      <c r="E59" s="37" t="s">
        <v>97</v>
      </c>
      <c r="F59" s="32"/>
      <c r="G59" s="105">
        <f>SUM(G60)</f>
        <v>2748</v>
      </c>
      <c r="H59" s="106">
        <f>H60</f>
        <v>2748</v>
      </c>
      <c r="I59" s="106">
        <f t="shared" si="0"/>
        <v>100</v>
      </c>
    </row>
    <row r="60" spans="1:9" ht="31.5">
      <c r="A60" s="49" t="s">
        <v>11</v>
      </c>
      <c r="B60" s="32"/>
      <c r="C60" s="32" t="s">
        <v>221</v>
      </c>
      <c r="D60" s="32" t="s">
        <v>227</v>
      </c>
      <c r="E60" s="37" t="s">
        <v>191</v>
      </c>
      <c r="F60" s="32"/>
      <c r="G60" s="111">
        <f>SUM(G61,G64)</f>
        <v>2748</v>
      </c>
      <c r="H60" s="106">
        <f>H61+H64</f>
        <v>2748</v>
      </c>
      <c r="I60" s="106">
        <f t="shared" si="0"/>
        <v>100</v>
      </c>
    </row>
    <row r="61" spans="1:9" ht="63">
      <c r="A61" s="38" t="s">
        <v>224</v>
      </c>
      <c r="B61" s="32"/>
      <c r="C61" s="32" t="s">
        <v>221</v>
      </c>
      <c r="D61" s="32" t="s">
        <v>227</v>
      </c>
      <c r="E61" s="37" t="s">
        <v>191</v>
      </c>
      <c r="F61" s="32">
        <v>100</v>
      </c>
      <c r="G61" s="105">
        <f>SUM(G62)</f>
        <v>2010.1</v>
      </c>
      <c r="H61" s="106">
        <f>H62</f>
        <v>2010.1000000000001</v>
      </c>
      <c r="I61" s="106">
        <f t="shared" si="0"/>
        <v>100.00000000000003</v>
      </c>
    </row>
    <row r="62" spans="1:9" ht="31.5">
      <c r="A62" s="38" t="s">
        <v>225</v>
      </c>
      <c r="B62" s="32"/>
      <c r="C62" s="32" t="s">
        <v>221</v>
      </c>
      <c r="D62" s="32" t="s">
        <v>227</v>
      </c>
      <c r="E62" s="37" t="s">
        <v>191</v>
      </c>
      <c r="F62" s="32">
        <v>120</v>
      </c>
      <c r="G62" s="105">
        <v>2010.1</v>
      </c>
      <c r="H62" s="106">
        <f>H63</f>
        <v>2010.1000000000001</v>
      </c>
      <c r="I62" s="106">
        <f t="shared" si="0"/>
        <v>100.00000000000003</v>
      </c>
    </row>
    <row r="63" spans="1:9" ht="15.75">
      <c r="A63" s="34" t="s">
        <v>232</v>
      </c>
      <c r="B63" s="32"/>
      <c r="C63" s="32" t="s">
        <v>221</v>
      </c>
      <c r="D63" s="32" t="s">
        <v>227</v>
      </c>
      <c r="E63" s="37" t="s">
        <v>191</v>
      </c>
      <c r="F63" s="32">
        <v>120</v>
      </c>
      <c r="G63" s="105">
        <v>2010.1</v>
      </c>
      <c r="H63" s="106">
        <f>454.21+1555.89</f>
        <v>2010.1000000000001</v>
      </c>
      <c r="I63" s="106">
        <f t="shared" si="0"/>
        <v>100.00000000000003</v>
      </c>
    </row>
    <row r="64" spans="1:9" ht="31.5">
      <c r="A64" s="38" t="s">
        <v>324</v>
      </c>
      <c r="B64" s="32"/>
      <c r="C64" s="32" t="s">
        <v>221</v>
      </c>
      <c r="D64" s="32" t="s">
        <v>227</v>
      </c>
      <c r="E64" s="37" t="s">
        <v>191</v>
      </c>
      <c r="F64" s="32">
        <v>200</v>
      </c>
      <c r="G64" s="105">
        <f>SUM(G65)</f>
        <v>737.9</v>
      </c>
      <c r="H64" s="106">
        <f>H65</f>
        <v>737.9</v>
      </c>
      <c r="I64" s="106">
        <f t="shared" si="0"/>
        <v>100</v>
      </c>
    </row>
    <row r="65" spans="1:9" ht="31.5">
      <c r="A65" s="38" t="s">
        <v>228</v>
      </c>
      <c r="B65" s="32"/>
      <c r="C65" s="32" t="s">
        <v>221</v>
      </c>
      <c r="D65" s="32" t="s">
        <v>227</v>
      </c>
      <c r="E65" s="37" t="s">
        <v>191</v>
      </c>
      <c r="F65" s="32">
        <v>240</v>
      </c>
      <c r="G65" s="105">
        <v>737.9</v>
      </c>
      <c r="H65" s="106">
        <f>H66</f>
        <v>737.9</v>
      </c>
      <c r="I65" s="106">
        <f t="shared" si="0"/>
        <v>100</v>
      </c>
    </row>
    <row r="66" spans="1:9" ht="15.75">
      <c r="A66" s="34" t="s">
        <v>232</v>
      </c>
      <c r="B66" s="32"/>
      <c r="C66" s="32" t="s">
        <v>221</v>
      </c>
      <c r="D66" s="32" t="s">
        <v>227</v>
      </c>
      <c r="E66" s="37" t="s">
        <v>191</v>
      </c>
      <c r="F66" s="32">
        <v>240</v>
      </c>
      <c r="G66" s="105">
        <v>737.9</v>
      </c>
      <c r="H66" s="106">
        <v>737.9</v>
      </c>
      <c r="I66" s="106">
        <f t="shared" si="0"/>
        <v>100</v>
      </c>
    </row>
    <row r="67" spans="1:9" ht="31.5">
      <c r="A67" s="34" t="s">
        <v>333</v>
      </c>
      <c r="B67" s="24"/>
      <c r="C67" s="32" t="s">
        <v>221</v>
      </c>
      <c r="D67" s="32" t="s">
        <v>227</v>
      </c>
      <c r="E67" s="36" t="s">
        <v>114</v>
      </c>
      <c r="F67" s="32"/>
      <c r="G67" s="111">
        <f>SUM(G68)</f>
        <v>3357</v>
      </c>
      <c r="H67" s="106">
        <f>H68</f>
        <v>3357</v>
      </c>
      <c r="I67" s="106">
        <f t="shared" si="0"/>
        <v>100</v>
      </c>
    </row>
    <row r="68" spans="1:9" ht="15.75">
      <c r="A68" s="34" t="s">
        <v>7</v>
      </c>
      <c r="B68" s="24"/>
      <c r="C68" s="32" t="s">
        <v>221</v>
      </c>
      <c r="D68" s="32" t="s">
        <v>227</v>
      </c>
      <c r="E68" s="37" t="s">
        <v>122</v>
      </c>
      <c r="F68" s="32"/>
      <c r="G68" s="111">
        <f>SUM(G69)</f>
        <v>3357</v>
      </c>
      <c r="H68" s="106">
        <f>H69</f>
        <v>3357</v>
      </c>
      <c r="I68" s="106">
        <f t="shared" si="0"/>
        <v>100</v>
      </c>
    </row>
    <row r="69" spans="1:9" ht="78.75">
      <c r="A69" s="30" t="s">
        <v>553</v>
      </c>
      <c r="B69" s="24"/>
      <c r="C69" s="32" t="s">
        <v>221</v>
      </c>
      <c r="D69" s="32" t="s">
        <v>227</v>
      </c>
      <c r="E69" s="37" t="s">
        <v>137</v>
      </c>
      <c r="F69" s="32"/>
      <c r="G69" s="111">
        <f>SUM(G70)</f>
        <v>3357</v>
      </c>
      <c r="H69" s="106">
        <f>H70</f>
        <v>3357</v>
      </c>
      <c r="I69" s="106">
        <f t="shared" si="0"/>
        <v>100</v>
      </c>
    </row>
    <row r="70" spans="1:9" ht="63">
      <c r="A70" s="42" t="s">
        <v>554</v>
      </c>
      <c r="B70" s="24"/>
      <c r="C70" s="32" t="s">
        <v>221</v>
      </c>
      <c r="D70" s="32" t="s">
        <v>227</v>
      </c>
      <c r="E70" s="37" t="s">
        <v>199</v>
      </c>
      <c r="F70" s="32"/>
      <c r="G70" s="111">
        <f>SUM(G71,G74)</f>
        <v>3357</v>
      </c>
      <c r="H70" s="106">
        <f>H71+H74</f>
        <v>3357</v>
      </c>
      <c r="I70" s="106">
        <f t="shared" si="0"/>
        <v>100</v>
      </c>
    </row>
    <row r="71" spans="1:9" s="12" customFormat="1" ht="63">
      <c r="A71" s="38" t="s">
        <v>224</v>
      </c>
      <c r="B71" s="32"/>
      <c r="C71" s="32" t="s">
        <v>221</v>
      </c>
      <c r="D71" s="32" t="s">
        <v>227</v>
      </c>
      <c r="E71" s="37" t="s">
        <v>199</v>
      </c>
      <c r="F71" s="32">
        <v>100</v>
      </c>
      <c r="G71" s="111">
        <f>SUM(G72)</f>
        <v>3036.49</v>
      </c>
      <c r="H71" s="106">
        <f>H72</f>
        <v>3036.49</v>
      </c>
      <c r="I71" s="106">
        <f t="shared" si="0"/>
        <v>100</v>
      </c>
    </row>
    <row r="72" spans="1:9" s="12" customFormat="1" ht="31.5">
      <c r="A72" s="38" t="s">
        <v>225</v>
      </c>
      <c r="B72" s="32"/>
      <c r="C72" s="32" t="s">
        <v>221</v>
      </c>
      <c r="D72" s="32" t="s">
        <v>227</v>
      </c>
      <c r="E72" s="37" t="s">
        <v>199</v>
      </c>
      <c r="F72" s="32">
        <v>120</v>
      </c>
      <c r="G72" s="111">
        <v>3036.49</v>
      </c>
      <c r="H72" s="106">
        <f>H73</f>
        <v>3036.49</v>
      </c>
      <c r="I72" s="106">
        <f t="shared" si="0"/>
        <v>100</v>
      </c>
    </row>
    <row r="73" spans="1:9" s="12" customFormat="1" ht="15.75">
      <c r="A73" s="34" t="s">
        <v>232</v>
      </c>
      <c r="B73" s="32"/>
      <c r="C73" s="32" t="s">
        <v>221</v>
      </c>
      <c r="D73" s="32" t="s">
        <v>227</v>
      </c>
      <c r="E73" s="37" t="s">
        <v>199</v>
      </c>
      <c r="F73" s="32">
        <v>120</v>
      </c>
      <c r="G73" s="111">
        <v>3036.49</v>
      </c>
      <c r="H73" s="106">
        <f>693.78+450+1892.71</f>
        <v>3036.49</v>
      </c>
      <c r="I73" s="106">
        <f t="shared" si="0"/>
        <v>100</v>
      </c>
    </row>
    <row r="74" spans="1:9" s="12" customFormat="1" ht="31.5">
      <c r="A74" s="38" t="s">
        <v>324</v>
      </c>
      <c r="B74" s="32"/>
      <c r="C74" s="32" t="s">
        <v>221</v>
      </c>
      <c r="D74" s="32" t="s">
        <v>227</v>
      </c>
      <c r="E74" s="37" t="s">
        <v>199</v>
      </c>
      <c r="F74" s="32">
        <v>200</v>
      </c>
      <c r="G74" s="105">
        <f>SUM(G75)</f>
        <v>320.51</v>
      </c>
      <c r="H74" s="106">
        <f>H75</f>
        <v>320.51</v>
      </c>
      <c r="I74" s="106">
        <f t="shared" si="0"/>
        <v>100</v>
      </c>
    </row>
    <row r="75" spans="1:9" s="12" customFormat="1" ht="31.5">
      <c r="A75" s="38" t="s">
        <v>228</v>
      </c>
      <c r="B75" s="32"/>
      <c r="C75" s="32" t="s">
        <v>221</v>
      </c>
      <c r="D75" s="32" t="s">
        <v>227</v>
      </c>
      <c r="E75" s="37" t="s">
        <v>199</v>
      </c>
      <c r="F75" s="32">
        <v>240</v>
      </c>
      <c r="G75" s="105">
        <v>320.51</v>
      </c>
      <c r="H75" s="106">
        <f>H76</f>
        <v>320.51</v>
      </c>
      <c r="I75" s="106">
        <f t="shared" si="0"/>
        <v>100</v>
      </c>
    </row>
    <row r="76" spans="1:9" s="12" customFormat="1" ht="15.75">
      <c r="A76" s="34" t="s">
        <v>232</v>
      </c>
      <c r="B76" s="32"/>
      <c r="C76" s="32" t="s">
        <v>221</v>
      </c>
      <c r="D76" s="32" t="s">
        <v>227</v>
      </c>
      <c r="E76" s="37" t="s">
        <v>199</v>
      </c>
      <c r="F76" s="32">
        <v>240</v>
      </c>
      <c r="G76" s="105">
        <v>320.51</v>
      </c>
      <c r="H76" s="106">
        <v>320.51</v>
      </c>
      <c r="I76" s="106">
        <f t="shared" si="0"/>
        <v>100</v>
      </c>
    </row>
    <row r="77" spans="1:9" ht="47.25">
      <c r="A77" s="34" t="s">
        <v>334</v>
      </c>
      <c r="B77" s="32"/>
      <c r="C77" s="32" t="s">
        <v>221</v>
      </c>
      <c r="D77" s="32" t="s">
        <v>227</v>
      </c>
      <c r="E77" s="36" t="s">
        <v>206</v>
      </c>
      <c r="F77" s="32"/>
      <c r="G77" s="111">
        <f>SUM(G78,G88,)</f>
        <v>23152.829999999998</v>
      </c>
      <c r="H77" s="106">
        <f>H78+H88</f>
        <v>23152.82</v>
      </c>
      <c r="I77" s="106">
        <f t="shared" ref="I77:I140" si="2">(H77/G77)*100</f>
        <v>99.999956808735703</v>
      </c>
    </row>
    <row r="78" spans="1:9" ht="94.5">
      <c r="A78" s="50" t="s">
        <v>360</v>
      </c>
      <c r="B78" s="32"/>
      <c r="C78" s="32" t="s">
        <v>221</v>
      </c>
      <c r="D78" s="32" t="s">
        <v>227</v>
      </c>
      <c r="E78" s="37" t="s">
        <v>384</v>
      </c>
      <c r="F78" s="32"/>
      <c r="G78" s="111">
        <f>SUM(G79,G82,G85,)</f>
        <v>18173.78</v>
      </c>
      <c r="H78" s="106">
        <f>H79+H82+H85</f>
        <v>18173.78</v>
      </c>
      <c r="I78" s="106">
        <f t="shared" si="2"/>
        <v>100</v>
      </c>
    </row>
    <row r="79" spans="1:9" ht="47.25">
      <c r="A79" s="50" t="s">
        <v>362</v>
      </c>
      <c r="B79" s="37"/>
      <c r="C79" s="32" t="s">
        <v>221</v>
      </c>
      <c r="D79" s="32" t="s">
        <v>227</v>
      </c>
      <c r="E79" s="37" t="s">
        <v>386</v>
      </c>
      <c r="F79" s="41"/>
      <c r="G79" s="111">
        <f>SUM(G80)</f>
        <v>17370</v>
      </c>
      <c r="H79" s="106">
        <v>17370</v>
      </c>
      <c r="I79" s="106">
        <f t="shared" si="2"/>
        <v>100</v>
      </c>
    </row>
    <row r="80" spans="1:9" ht="31.5">
      <c r="A80" s="38" t="s">
        <v>324</v>
      </c>
      <c r="B80" s="32"/>
      <c r="C80" s="32" t="s">
        <v>221</v>
      </c>
      <c r="D80" s="32" t="s">
        <v>227</v>
      </c>
      <c r="E80" s="37" t="s">
        <v>386</v>
      </c>
      <c r="F80" s="32">
        <v>200</v>
      </c>
      <c r="G80" s="111">
        <f>SUM(G81)</f>
        <v>17370</v>
      </c>
      <c r="H80" s="106">
        <v>17370</v>
      </c>
      <c r="I80" s="106">
        <f t="shared" si="2"/>
        <v>100</v>
      </c>
    </row>
    <row r="81" spans="1:9" ht="31.5">
      <c r="A81" s="38" t="s">
        <v>228</v>
      </c>
      <c r="B81" s="32"/>
      <c r="C81" s="32" t="s">
        <v>221</v>
      </c>
      <c r="D81" s="32" t="s">
        <v>227</v>
      </c>
      <c r="E81" s="37" t="s">
        <v>386</v>
      </c>
      <c r="F81" s="32">
        <v>240</v>
      </c>
      <c r="G81" s="111">
        <v>17370</v>
      </c>
      <c r="H81" s="106">
        <v>17370</v>
      </c>
      <c r="I81" s="106">
        <f t="shared" si="2"/>
        <v>100</v>
      </c>
    </row>
    <row r="82" spans="1:9" s="12" customFormat="1" ht="63">
      <c r="A82" s="38" t="s">
        <v>679</v>
      </c>
      <c r="B82" s="32"/>
      <c r="C82" s="32" t="s">
        <v>221</v>
      </c>
      <c r="D82" s="32" t="s">
        <v>227</v>
      </c>
      <c r="E82" s="37" t="s">
        <v>680</v>
      </c>
      <c r="F82" s="32"/>
      <c r="G82" s="111">
        <f>SUM(G83)</f>
        <v>40</v>
      </c>
      <c r="H82" s="106">
        <v>40</v>
      </c>
      <c r="I82" s="106">
        <f t="shared" si="2"/>
        <v>100</v>
      </c>
    </row>
    <row r="83" spans="1:9" s="12" customFormat="1" ht="31.5">
      <c r="A83" s="38" t="s">
        <v>324</v>
      </c>
      <c r="B83" s="32"/>
      <c r="C83" s="32" t="s">
        <v>221</v>
      </c>
      <c r="D83" s="32" t="s">
        <v>227</v>
      </c>
      <c r="E83" s="37" t="s">
        <v>680</v>
      </c>
      <c r="F83" s="32">
        <v>200</v>
      </c>
      <c r="G83" s="111">
        <f>SUM(G84)</f>
        <v>40</v>
      </c>
      <c r="H83" s="106">
        <v>40</v>
      </c>
      <c r="I83" s="106">
        <f t="shared" si="2"/>
        <v>100</v>
      </c>
    </row>
    <row r="84" spans="1:9" s="12" customFormat="1" ht="31.5">
      <c r="A84" s="38" t="s">
        <v>228</v>
      </c>
      <c r="B84" s="32"/>
      <c r="C84" s="32" t="s">
        <v>221</v>
      </c>
      <c r="D84" s="32" t="s">
        <v>227</v>
      </c>
      <c r="E84" s="37" t="s">
        <v>680</v>
      </c>
      <c r="F84" s="32">
        <v>240</v>
      </c>
      <c r="G84" s="111">
        <v>40</v>
      </c>
      <c r="H84" s="106">
        <v>40</v>
      </c>
      <c r="I84" s="106">
        <f t="shared" si="2"/>
        <v>100</v>
      </c>
    </row>
    <row r="85" spans="1:9" ht="47.25">
      <c r="A85" s="50" t="s">
        <v>364</v>
      </c>
      <c r="B85" s="37"/>
      <c r="C85" s="32" t="s">
        <v>221</v>
      </c>
      <c r="D85" s="32" t="s">
        <v>227</v>
      </c>
      <c r="E85" s="37" t="s">
        <v>387</v>
      </c>
      <c r="F85" s="32"/>
      <c r="G85" s="111">
        <f>SUM(G86)</f>
        <v>763.78</v>
      </c>
      <c r="H85" s="106">
        <f>H86</f>
        <v>763.78</v>
      </c>
      <c r="I85" s="106">
        <f t="shared" si="2"/>
        <v>100</v>
      </c>
    </row>
    <row r="86" spans="1:9" ht="31.5">
      <c r="A86" s="38" t="s">
        <v>324</v>
      </c>
      <c r="B86" s="32"/>
      <c r="C86" s="32" t="s">
        <v>221</v>
      </c>
      <c r="D86" s="32" t="s">
        <v>227</v>
      </c>
      <c r="E86" s="37" t="s">
        <v>387</v>
      </c>
      <c r="F86" s="32">
        <v>200</v>
      </c>
      <c r="G86" s="111">
        <f>SUM(G87)</f>
        <v>763.78</v>
      </c>
      <c r="H86" s="106">
        <f>H87</f>
        <v>763.78</v>
      </c>
      <c r="I86" s="106">
        <f t="shared" si="2"/>
        <v>100</v>
      </c>
    </row>
    <row r="87" spans="1:9" ht="31.5">
      <c r="A87" s="38" t="s">
        <v>228</v>
      </c>
      <c r="B87" s="32"/>
      <c r="C87" s="32" t="s">
        <v>221</v>
      </c>
      <c r="D87" s="32" t="s">
        <v>227</v>
      </c>
      <c r="E87" s="37" t="s">
        <v>387</v>
      </c>
      <c r="F87" s="32">
        <v>240</v>
      </c>
      <c r="G87" s="111">
        <v>763.78</v>
      </c>
      <c r="H87" s="106">
        <v>763.78</v>
      </c>
      <c r="I87" s="106">
        <f t="shared" si="2"/>
        <v>100</v>
      </c>
    </row>
    <row r="88" spans="1:9" s="12" customFormat="1" ht="31.5">
      <c r="A88" s="44" t="s">
        <v>746</v>
      </c>
      <c r="B88" s="32"/>
      <c r="C88" s="32" t="s">
        <v>221</v>
      </c>
      <c r="D88" s="32" t="s">
        <v>227</v>
      </c>
      <c r="E88" s="37" t="s">
        <v>388</v>
      </c>
      <c r="F88" s="32"/>
      <c r="G88" s="111">
        <f>SUM(G89,G92,G95)</f>
        <v>4979.05</v>
      </c>
      <c r="H88" s="106">
        <f>H89+H92+H95</f>
        <v>4979.04</v>
      </c>
      <c r="I88" s="106">
        <f t="shared" si="2"/>
        <v>99.999799158474005</v>
      </c>
    </row>
    <row r="89" spans="1:9" s="12" customFormat="1" ht="63">
      <c r="A89" s="51" t="s">
        <v>366</v>
      </c>
      <c r="B89" s="32"/>
      <c r="C89" s="32" t="s">
        <v>221</v>
      </c>
      <c r="D89" s="32" t="s">
        <v>227</v>
      </c>
      <c r="E89" s="37" t="s">
        <v>389</v>
      </c>
      <c r="F89" s="32"/>
      <c r="G89" s="111">
        <f>SUM(G90)</f>
        <v>280.86</v>
      </c>
      <c r="H89" s="106">
        <f>H90</f>
        <v>280.86</v>
      </c>
      <c r="I89" s="106">
        <f t="shared" si="2"/>
        <v>100</v>
      </c>
    </row>
    <row r="90" spans="1:9" s="12" customFormat="1" ht="31.5">
      <c r="A90" s="47" t="s">
        <v>324</v>
      </c>
      <c r="B90" s="32"/>
      <c r="C90" s="32" t="s">
        <v>221</v>
      </c>
      <c r="D90" s="32" t="s">
        <v>227</v>
      </c>
      <c r="E90" s="37" t="s">
        <v>389</v>
      </c>
      <c r="F90" s="32">
        <v>200</v>
      </c>
      <c r="G90" s="111">
        <f>SUM(G91)</f>
        <v>280.86</v>
      </c>
      <c r="H90" s="106">
        <f>H91</f>
        <v>280.86</v>
      </c>
      <c r="I90" s="106">
        <f t="shared" si="2"/>
        <v>100</v>
      </c>
    </row>
    <row r="91" spans="1:9" s="12" customFormat="1" ht="31.5">
      <c r="A91" s="47" t="s">
        <v>228</v>
      </c>
      <c r="B91" s="32"/>
      <c r="C91" s="32" t="s">
        <v>221</v>
      </c>
      <c r="D91" s="32" t="s">
        <v>227</v>
      </c>
      <c r="E91" s="37" t="s">
        <v>389</v>
      </c>
      <c r="F91" s="32">
        <v>240</v>
      </c>
      <c r="G91" s="111">
        <v>280.86</v>
      </c>
      <c r="H91" s="106">
        <v>280.86</v>
      </c>
      <c r="I91" s="106">
        <f t="shared" si="2"/>
        <v>100</v>
      </c>
    </row>
    <row r="92" spans="1:9" s="12" customFormat="1" ht="119.25" customHeight="1">
      <c r="A92" s="51" t="s">
        <v>391</v>
      </c>
      <c r="B92" s="32"/>
      <c r="C92" s="32" t="s">
        <v>221</v>
      </c>
      <c r="D92" s="32" t="s">
        <v>227</v>
      </c>
      <c r="E92" s="37" t="s">
        <v>747</v>
      </c>
      <c r="F92" s="32"/>
      <c r="G92" s="111">
        <f>SUM(G93)</f>
        <v>4114.09</v>
      </c>
      <c r="H92" s="106">
        <f>H93</f>
        <v>4114.08</v>
      </c>
      <c r="I92" s="106">
        <f t="shared" si="2"/>
        <v>99.999756932881866</v>
      </c>
    </row>
    <row r="93" spans="1:9" s="12" customFormat="1" ht="39" customHeight="1">
      <c r="A93" s="47" t="s">
        <v>324</v>
      </c>
      <c r="B93" s="32"/>
      <c r="C93" s="32" t="s">
        <v>221</v>
      </c>
      <c r="D93" s="32" t="s">
        <v>227</v>
      </c>
      <c r="E93" s="37" t="s">
        <v>747</v>
      </c>
      <c r="F93" s="32">
        <v>200</v>
      </c>
      <c r="G93" s="111">
        <f>SUM(G94)</f>
        <v>4114.09</v>
      </c>
      <c r="H93" s="106">
        <f>H94</f>
        <v>4114.08</v>
      </c>
      <c r="I93" s="106">
        <f t="shared" si="2"/>
        <v>99.999756932881866</v>
      </c>
    </row>
    <row r="94" spans="1:9" s="12" customFormat="1" ht="43.5" customHeight="1">
      <c r="A94" s="47" t="s">
        <v>228</v>
      </c>
      <c r="B94" s="32"/>
      <c r="C94" s="32" t="s">
        <v>221</v>
      </c>
      <c r="D94" s="32" t="s">
        <v>227</v>
      </c>
      <c r="E94" s="37" t="s">
        <v>747</v>
      </c>
      <c r="F94" s="32">
        <v>240</v>
      </c>
      <c r="G94" s="113">
        <v>4114.09</v>
      </c>
      <c r="H94" s="106">
        <v>4114.08</v>
      </c>
      <c r="I94" s="106">
        <f t="shared" si="2"/>
        <v>99.999756932881866</v>
      </c>
    </row>
    <row r="95" spans="1:9" s="12" customFormat="1" ht="63">
      <c r="A95" s="51" t="s">
        <v>365</v>
      </c>
      <c r="B95" s="32"/>
      <c r="C95" s="32" t="s">
        <v>221</v>
      </c>
      <c r="D95" s="32" t="s">
        <v>227</v>
      </c>
      <c r="E95" s="37" t="s">
        <v>748</v>
      </c>
      <c r="F95" s="32"/>
      <c r="G95" s="111">
        <f>SUM(G96)</f>
        <v>584.1</v>
      </c>
      <c r="H95" s="106">
        <f>H96</f>
        <v>584.1</v>
      </c>
      <c r="I95" s="106">
        <f t="shared" si="2"/>
        <v>100</v>
      </c>
    </row>
    <row r="96" spans="1:9" s="12" customFormat="1" ht="31.5">
      <c r="A96" s="47" t="s">
        <v>324</v>
      </c>
      <c r="B96" s="32"/>
      <c r="C96" s="32" t="s">
        <v>221</v>
      </c>
      <c r="D96" s="32" t="s">
        <v>227</v>
      </c>
      <c r="E96" s="37" t="s">
        <v>748</v>
      </c>
      <c r="F96" s="32">
        <v>200</v>
      </c>
      <c r="G96" s="111">
        <f>SUM(G97)</f>
        <v>584.1</v>
      </c>
      <c r="H96" s="106">
        <f>H97</f>
        <v>584.1</v>
      </c>
      <c r="I96" s="106">
        <f t="shared" si="2"/>
        <v>100</v>
      </c>
    </row>
    <row r="97" spans="1:9" s="12" customFormat="1" ht="31.5">
      <c r="A97" s="47" t="s">
        <v>228</v>
      </c>
      <c r="B97" s="32"/>
      <c r="C97" s="32" t="s">
        <v>221</v>
      </c>
      <c r="D97" s="32" t="s">
        <v>227</v>
      </c>
      <c r="E97" s="37" t="s">
        <v>748</v>
      </c>
      <c r="F97" s="32">
        <v>240</v>
      </c>
      <c r="G97" s="111">
        <v>584.1</v>
      </c>
      <c r="H97" s="106">
        <v>584.1</v>
      </c>
      <c r="I97" s="106">
        <f t="shared" si="2"/>
        <v>100</v>
      </c>
    </row>
    <row r="98" spans="1:9" ht="15.75">
      <c r="A98" s="34" t="s">
        <v>233</v>
      </c>
      <c r="B98" s="28"/>
      <c r="C98" s="28" t="s">
        <v>221</v>
      </c>
      <c r="D98" s="28">
        <v>13</v>
      </c>
      <c r="E98" s="28"/>
      <c r="F98" s="28"/>
      <c r="G98" s="111">
        <f>SUM(G99,G117,G146,G152,G176)</f>
        <v>170300.82</v>
      </c>
      <c r="H98" s="106">
        <f>H99+H117+H146+H152+H176</f>
        <v>169998.65</v>
      </c>
      <c r="I98" s="106">
        <f t="shared" si="2"/>
        <v>99.82256691424034</v>
      </c>
    </row>
    <row r="99" spans="1:9" ht="31.5">
      <c r="A99" s="34" t="s">
        <v>328</v>
      </c>
      <c r="B99" s="28"/>
      <c r="C99" s="28" t="s">
        <v>221</v>
      </c>
      <c r="D99" s="28">
        <v>13</v>
      </c>
      <c r="E99" s="36" t="s">
        <v>34</v>
      </c>
      <c r="F99" s="32"/>
      <c r="G99" s="111">
        <f>SUM(G100,G111)</f>
        <v>706.25</v>
      </c>
      <c r="H99" s="106">
        <f>H100+H111</f>
        <v>706.24</v>
      </c>
      <c r="I99" s="106">
        <f t="shared" si="2"/>
        <v>99.998584070796454</v>
      </c>
    </row>
    <row r="100" spans="1:9" ht="31.5">
      <c r="A100" s="34" t="s">
        <v>336</v>
      </c>
      <c r="B100" s="28"/>
      <c r="C100" s="28" t="s">
        <v>221</v>
      </c>
      <c r="D100" s="28">
        <v>13</v>
      </c>
      <c r="E100" s="37" t="s">
        <v>35</v>
      </c>
      <c r="F100" s="32"/>
      <c r="G100" s="111">
        <f>SUM(G101,G106)</f>
        <v>666.04</v>
      </c>
      <c r="H100" s="106">
        <f>H101+H106</f>
        <v>666.03</v>
      </c>
      <c r="I100" s="106">
        <f t="shared" si="2"/>
        <v>99.998498588673357</v>
      </c>
    </row>
    <row r="101" spans="1:9" ht="63">
      <c r="A101" s="34" t="s">
        <v>537</v>
      </c>
      <c r="B101" s="28"/>
      <c r="C101" s="28" t="s">
        <v>221</v>
      </c>
      <c r="D101" s="28">
        <v>13</v>
      </c>
      <c r="E101" s="37" t="s">
        <v>72</v>
      </c>
      <c r="F101" s="32"/>
      <c r="G101" s="111">
        <f>SUM(G102)</f>
        <v>647.54</v>
      </c>
      <c r="H101" s="106">
        <f>H102</f>
        <v>647.53</v>
      </c>
      <c r="I101" s="106">
        <f t="shared" si="2"/>
        <v>99.998455693856741</v>
      </c>
    </row>
    <row r="102" spans="1:9" ht="63">
      <c r="A102" s="50" t="s">
        <v>371</v>
      </c>
      <c r="B102" s="28"/>
      <c r="C102" s="28" t="s">
        <v>221</v>
      </c>
      <c r="D102" s="28">
        <v>13</v>
      </c>
      <c r="E102" s="37" t="s">
        <v>77</v>
      </c>
      <c r="F102" s="32"/>
      <c r="G102" s="111">
        <f>SUM(G103)</f>
        <v>647.54</v>
      </c>
      <c r="H102" s="106">
        <f>H103</f>
        <v>647.53</v>
      </c>
      <c r="I102" s="106">
        <f t="shared" si="2"/>
        <v>99.998455693856741</v>
      </c>
    </row>
    <row r="103" spans="1:9" ht="31.5">
      <c r="A103" s="40" t="s">
        <v>234</v>
      </c>
      <c r="B103" s="28"/>
      <c r="C103" s="28" t="s">
        <v>221</v>
      </c>
      <c r="D103" s="28">
        <v>13</v>
      </c>
      <c r="E103" s="37" t="s">
        <v>77</v>
      </c>
      <c r="F103" s="32">
        <v>600</v>
      </c>
      <c r="G103" s="111">
        <f>SUM(G104)</f>
        <v>647.54</v>
      </c>
      <c r="H103" s="106">
        <f>H104</f>
        <v>647.53</v>
      </c>
      <c r="I103" s="106">
        <f t="shared" si="2"/>
        <v>99.998455693856741</v>
      </c>
    </row>
    <row r="104" spans="1:9" ht="15.75">
      <c r="A104" s="40" t="s">
        <v>235</v>
      </c>
      <c r="B104" s="28"/>
      <c r="C104" s="28" t="s">
        <v>221</v>
      </c>
      <c r="D104" s="28">
        <v>13</v>
      </c>
      <c r="E104" s="37" t="s">
        <v>77</v>
      </c>
      <c r="F104" s="32">
        <v>610</v>
      </c>
      <c r="G104" s="111">
        <f>SUM(G105)</f>
        <v>647.54</v>
      </c>
      <c r="H104" s="106">
        <f>H105</f>
        <v>647.53</v>
      </c>
      <c r="I104" s="106">
        <f t="shared" si="2"/>
        <v>99.998455693856741</v>
      </c>
    </row>
    <row r="105" spans="1:9" ht="15.75">
      <c r="A105" s="40" t="s">
        <v>238</v>
      </c>
      <c r="B105" s="32"/>
      <c r="C105" s="28" t="s">
        <v>221</v>
      </c>
      <c r="D105" s="28">
        <v>13</v>
      </c>
      <c r="E105" s="37" t="s">
        <v>77</v>
      </c>
      <c r="F105" s="41">
        <v>612</v>
      </c>
      <c r="G105" s="111">
        <v>647.54</v>
      </c>
      <c r="H105" s="106">
        <v>647.53</v>
      </c>
      <c r="I105" s="106">
        <f t="shared" si="2"/>
        <v>99.998455693856741</v>
      </c>
    </row>
    <row r="106" spans="1:9" s="12" customFormat="1" ht="63">
      <c r="A106" s="52" t="s">
        <v>169</v>
      </c>
      <c r="B106" s="32"/>
      <c r="C106" s="28" t="s">
        <v>221</v>
      </c>
      <c r="D106" s="28">
        <v>13</v>
      </c>
      <c r="E106" s="37" t="s">
        <v>73</v>
      </c>
      <c r="F106" s="41"/>
      <c r="G106" s="111">
        <f>SUM(G107)</f>
        <v>18.5</v>
      </c>
      <c r="H106" s="120">
        <f>H107</f>
        <v>18.5</v>
      </c>
      <c r="I106" s="106">
        <f t="shared" si="2"/>
        <v>100</v>
      </c>
    </row>
    <row r="107" spans="1:9" s="12" customFormat="1" ht="31.5">
      <c r="A107" s="52" t="s">
        <v>75</v>
      </c>
      <c r="B107" s="32"/>
      <c r="C107" s="28" t="s">
        <v>221</v>
      </c>
      <c r="D107" s="28">
        <v>13</v>
      </c>
      <c r="E107" s="37" t="s">
        <v>79</v>
      </c>
      <c r="F107" s="41"/>
      <c r="G107" s="111">
        <f>SUM(G108)</f>
        <v>18.5</v>
      </c>
      <c r="H107" s="118">
        <f>H108</f>
        <v>18.5</v>
      </c>
      <c r="I107" s="106">
        <f t="shared" si="2"/>
        <v>100</v>
      </c>
    </row>
    <row r="108" spans="1:9" s="12" customFormat="1" ht="31.5">
      <c r="A108" s="40" t="s">
        <v>234</v>
      </c>
      <c r="B108" s="41"/>
      <c r="C108" s="28" t="s">
        <v>221</v>
      </c>
      <c r="D108" s="28">
        <v>13</v>
      </c>
      <c r="E108" s="37" t="s">
        <v>79</v>
      </c>
      <c r="F108" s="41">
        <v>600</v>
      </c>
      <c r="G108" s="111">
        <f>SUM(G109)</f>
        <v>18.5</v>
      </c>
      <c r="H108" s="106">
        <f>H109</f>
        <v>18.5</v>
      </c>
      <c r="I108" s="106">
        <f t="shared" si="2"/>
        <v>100</v>
      </c>
    </row>
    <row r="109" spans="1:9" s="12" customFormat="1" ht="15.75">
      <c r="A109" s="40" t="s">
        <v>235</v>
      </c>
      <c r="B109" s="41"/>
      <c r="C109" s="28" t="s">
        <v>221</v>
      </c>
      <c r="D109" s="28">
        <v>13</v>
      </c>
      <c r="E109" s="37" t="s">
        <v>79</v>
      </c>
      <c r="F109" s="41">
        <v>610</v>
      </c>
      <c r="G109" s="111">
        <f>SUM(G110)</f>
        <v>18.5</v>
      </c>
      <c r="H109" s="106">
        <f>H110</f>
        <v>18.5</v>
      </c>
      <c r="I109" s="106">
        <f t="shared" si="2"/>
        <v>100</v>
      </c>
    </row>
    <row r="110" spans="1:9" s="12" customFormat="1" ht="15.75">
      <c r="A110" s="40" t="s">
        <v>238</v>
      </c>
      <c r="B110" s="32"/>
      <c r="C110" s="28" t="s">
        <v>221</v>
      </c>
      <c r="D110" s="28">
        <v>13</v>
      </c>
      <c r="E110" s="37" t="s">
        <v>79</v>
      </c>
      <c r="F110" s="41">
        <v>612</v>
      </c>
      <c r="G110" s="111">
        <v>18.5</v>
      </c>
      <c r="H110" s="106">
        <v>18.5</v>
      </c>
      <c r="I110" s="106">
        <f t="shared" si="2"/>
        <v>100</v>
      </c>
    </row>
    <row r="111" spans="1:9" s="12" customFormat="1" ht="31.5">
      <c r="A111" s="34" t="s">
        <v>344</v>
      </c>
      <c r="B111" s="32"/>
      <c r="C111" s="28" t="s">
        <v>221</v>
      </c>
      <c r="D111" s="28">
        <v>13</v>
      </c>
      <c r="E111" s="36" t="s">
        <v>38</v>
      </c>
      <c r="F111" s="32"/>
      <c r="G111" s="111">
        <f>SUM(G112,)</f>
        <v>40.21</v>
      </c>
      <c r="H111" s="120">
        <f>H112</f>
        <v>40.21</v>
      </c>
      <c r="I111" s="106">
        <f t="shared" si="2"/>
        <v>100</v>
      </c>
    </row>
    <row r="112" spans="1:9" s="12" customFormat="1" ht="31.5">
      <c r="A112" s="40" t="s">
        <v>449</v>
      </c>
      <c r="B112" s="28"/>
      <c r="C112" s="28" t="s">
        <v>221</v>
      </c>
      <c r="D112" s="28">
        <v>13</v>
      </c>
      <c r="E112" s="36" t="s">
        <v>450</v>
      </c>
      <c r="F112" s="29"/>
      <c r="G112" s="111">
        <f t="shared" ref="G112:G115" si="3">SUM(G113)</f>
        <v>40.21</v>
      </c>
      <c r="H112" s="120">
        <f>H113</f>
        <v>40.21</v>
      </c>
      <c r="I112" s="106">
        <f t="shared" si="2"/>
        <v>100</v>
      </c>
    </row>
    <row r="113" spans="1:9" s="12" customFormat="1" ht="31.5">
      <c r="A113" s="40" t="s">
        <v>451</v>
      </c>
      <c r="B113" s="28"/>
      <c r="C113" s="28" t="s">
        <v>221</v>
      </c>
      <c r="D113" s="28">
        <v>13</v>
      </c>
      <c r="E113" s="36" t="s">
        <v>452</v>
      </c>
      <c r="F113" s="32"/>
      <c r="G113" s="111">
        <f t="shared" si="3"/>
        <v>40.21</v>
      </c>
      <c r="H113" s="105">
        <f>H114</f>
        <v>40.21</v>
      </c>
      <c r="I113" s="106">
        <f t="shared" si="2"/>
        <v>100</v>
      </c>
    </row>
    <row r="114" spans="1:9" s="12" customFormat="1" ht="31.5">
      <c r="A114" s="40" t="s">
        <v>234</v>
      </c>
      <c r="B114" s="28"/>
      <c r="C114" s="28" t="s">
        <v>221</v>
      </c>
      <c r="D114" s="28">
        <v>13</v>
      </c>
      <c r="E114" s="36" t="s">
        <v>452</v>
      </c>
      <c r="F114" s="53">
        <v>600</v>
      </c>
      <c r="G114" s="111">
        <f t="shared" si="3"/>
        <v>40.21</v>
      </c>
      <c r="H114" s="106">
        <f>H115</f>
        <v>40.21</v>
      </c>
      <c r="I114" s="106">
        <f t="shared" si="2"/>
        <v>100</v>
      </c>
    </row>
    <row r="115" spans="1:9" s="12" customFormat="1" ht="15.75">
      <c r="A115" s="40" t="s">
        <v>235</v>
      </c>
      <c r="B115" s="28"/>
      <c r="C115" s="28" t="s">
        <v>221</v>
      </c>
      <c r="D115" s="28">
        <v>13</v>
      </c>
      <c r="E115" s="36" t="s">
        <v>452</v>
      </c>
      <c r="F115" s="41">
        <v>610</v>
      </c>
      <c r="G115" s="111">
        <f t="shared" si="3"/>
        <v>40.21</v>
      </c>
      <c r="H115" s="106">
        <f>H116</f>
        <v>40.21</v>
      </c>
      <c r="I115" s="106">
        <f t="shared" si="2"/>
        <v>100</v>
      </c>
    </row>
    <row r="116" spans="1:9" s="12" customFormat="1" ht="15.75">
      <c r="A116" s="40" t="s">
        <v>238</v>
      </c>
      <c r="B116" s="28"/>
      <c r="C116" s="28" t="s">
        <v>221</v>
      </c>
      <c r="D116" s="28">
        <v>13</v>
      </c>
      <c r="E116" s="36" t="s">
        <v>452</v>
      </c>
      <c r="F116" s="41">
        <v>612</v>
      </c>
      <c r="G116" s="111">
        <v>40.21</v>
      </c>
      <c r="H116" s="106">
        <v>40.21</v>
      </c>
      <c r="I116" s="106">
        <f t="shared" si="2"/>
        <v>100</v>
      </c>
    </row>
    <row r="117" spans="1:9" ht="47.25">
      <c r="A117" s="34" t="s">
        <v>569</v>
      </c>
      <c r="B117" s="32"/>
      <c r="C117" s="28" t="s">
        <v>221</v>
      </c>
      <c r="D117" s="28">
        <v>13</v>
      </c>
      <c r="E117" s="36" t="s">
        <v>41</v>
      </c>
      <c r="F117" s="28"/>
      <c r="G117" s="111">
        <f>SUM(G118,G141)</f>
        <v>116129.70000000001</v>
      </c>
      <c r="H117" s="106">
        <f>H118+H141</f>
        <v>116102.44</v>
      </c>
      <c r="I117" s="106">
        <f t="shared" si="2"/>
        <v>99.976526246085186</v>
      </c>
    </row>
    <row r="118" spans="1:9" ht="31.5">
      <c r="A118" s="34" t="s">
        <v>576</v>
      </c>
      <c r="B118" s="32"/>
      <c r="C118" s="32" t="s">
        <v>221</v>
      </c>
      <c r="D118" s="28">
        <v>13</v>
      </c>
      <c r="E118" s="36" t="s">
        <v>577</v>
      </c>
      <c r="F118" s="41"/>
      <c r="G118" s="111">
        <f>SUM(G119,G129)</f>
        <v>115725.88</v>
      </c>
      <c r="H118" s="106">
        <f>H119+H129</f>
        <v>115698.63</v>
      </c>
      <c r="I118" s="106">
        <f t="shared" si="2"/>
        <v>99.976452976637546</v>
      </c>
    </row>
    <row r="119" spans="1:9" s="12" customFormat="1" ht="31.5">
      <c r="A119" s="34" t="s">
        <v>171</v>
      </c>
      <c r="B119" s="37"/>
      <c r="C119" s="32" t="s">
        <v>221</v>
      </c>
      <c r="D119" s="28">
        <v>13</v>
      </c>
      <c r="E119" s="37" t="s">
        <v>578</v>
      </c>
      <c r="F119" s="41"/>
      <c r="G119" s="111">
        <f>SUM(G120,G125)</f>
        <v>55461.340000000004</v>
      </c>
      <c r="H119" s="106">
        <f>H120+H125</f>
        <v>55461.340000000004</v>
      </c>
      <c r="I119" s="106">
        <f t="shared" si="2"/>
        <v>100</v>
      </c>
    </row>
    <row r="120" spans="1:9" s="12" customFormat="1" ht="15.75">
      <c r="A120" s="30" t="s">
        <v>175</v>
      </c>
      <c r="B120" s="37"/>
      <c r="C120" s="32" t="s">
        <v>221</v>
      </c>
      <c r="D120" s="28">
        <v>13</v>
      </c>
      <c r="E120" s="37" t="s">
        <v>579</v>
      </c>
      <c r="F120" s="41"/>
      <c r="G120" s="111">
        <f>SUM(G121,G123,)</f>
        <v>12142.04</v>
      </c>
      <c r="H120" s="106">
        <f>H121+H123</f>
        <v>12142.039999999999</v>
      </c>
      <c r="I120" s="106">
        <f t="shared" si="2"/>
        <v>99.999999999999986</v>
      </c>
    </row>
    <row r="121" spans="1:9" s="12" customFormat="1" ht="63">
      <c r="A121" s="38" t="s">
        <v>224</v>
      </c>
      <c r="B121" s="37"/>
      <c r="C121" s="32" t="s">
        <v>221</v>
      </c>
      <c r="D121" s="28">
        <v>13</v>
      </c>
      <c r="E121" s="37" t="s">
        <v>579</v>
      </c>
      <c r="F121" s="32">
        <v>100</v>
      </c>
      <c r="G121" s="111">
        <f>SUM(G122)</f>
        <v>11679.54</v>
      </c>
      <c r="H121" s="106">
        <f>H122</f>
        <v>11679.539999999999</v>
      </c>
      <c r="I121" s="106">
        <f t="shared" si="2"/>
        <v>99.999999999999986</v>
      </c>
    </row>
    <row r="122" spans="1:9" s="12" customFormat="1" ht="15.75">
      <c r="A122" s="38" t="s">
        <v>237</v>
      </c>
      <c r="B122" s="37"/>
      <c r="C122" s="32" t="s">
        <v>221</v>
      </c>
      <c r="D122" s="28">
        <v>13</v>
      </c>
      <c r="E122" s="37" t="s">
        <v>579</v>
      </c>
      <c r="F122" s="32">
        <v>110</v>
      </c>
      <c r="G122" s="111">
        <v>11679.54</v>
      </c>
      <c r="H122" s="106">
        <f>2523.08+0.16+9156.3</f>
        <v>11679.539999999999</v>
      </c>
      <c r="I122" s="106">
        <f t="shared" si="2"/>
        <v>99.999999999999986</v>
      </c>
    </row>
    <row r="123" spans="1:9" s="12" customFormat="1" ht="31.5">
      <c r="A123" s="38" t="s">
        <v>324</v>
      </c>
      <c r="B123" s="37"/>
      <c r="C123" s="32" t="s">
        <v>221</v>
      </c>
      <c r="D123" s="28">
        <v>13</v>
      </c>
      <c r="E123" s="37" t="s">
        <v>579</v>
      </c>
      <c r="F123" s="32">
        <v>200</v>
      </c>
      <c r="G123" s="111">
        <f>SUM(G124)</f>
        <v>462.5</v>
      </c>
      <c r="H123" s="106">
        <f>H124</f>
        <v>462.5</v>
      </c>
      <c r="I123" s="106">
        <f t="shared" si="2"/>
        <v>100</v>
      </c>
    </row>
    <row r="124" spans="1:9" s="12" customFormat="1" ht="31.5">
      <c r="A124" s="38" t="s">
        <v>228</v>
      </c>
      <c r="B124" s="37"/>
      <c r="C124" s="32" t="s">
        <v>221</v>
      </c>
      <c r="D124" s="28">
        <v>13</v>
      </c>
      <c r="E124" s="37" t="s">
        <v>579</v>
      </c>
      <c r="F124" s="32">
        <v>240</v>
      </c>
      <c r="G124" s="111">
        <v>462.5</v>
      </c>
      <c r="H124" s="106">
        <v>462.5</v>
      </c>
      <c r="I124" s="106">
        <f t="shared" si="2"/>
        <v>100</v>
      </c>
    </row>
    <row r="125" spans="1:9" s="12" customFormat="1" ht="31.5">
      <c r="A125" s="30" t="s">
        <v>173</v>
      </c>
      <c r="B125" s="37"/>
      <c r="C125" s="32" t="s">
        <v>221</v>
      </c>
      <c r="D125" s="28">
        <v>13</v>
      </c>
      <c r="E125" s="37" t="s">
        <v>580</v>
      </c>
      <c r="F125" s="32"/>
      <c r="G125" s="111">
        <f>SUM(G126)</f>
        <v>43319.3</v>
      </c>
      <c r="H125" s="106">
        <f>H126</f>
        <v>43319.3</v>
      </c>
      <c r="I125" s="106">
        <f t="shared" si="2"/>
        <v>100</v>
      </c>
    </row>
    <row r="126" spans="1:9" s="12" customFormat="1" ht="31.5">
      <c r="A126" s="40" t="s">
        <v>234</v>
      </c>
      <c r="B126" s="37"/>
      <c r="C126" s="32" t="s">
        <v>221</v>
      </c>
      <c r="D126" s="28">
        <v>13</v>
      </c>
      <c r="E126" s="37" t="s">
        <v>580</v>
      </c>
      <c r="F126" s="41">
        <v>600</v>
      </c>
      <c r="G126" s="111">
        <f>SUM(G127)</f>
        <v>43319.3</v>
      </c>
      <c r="H126" s="106">
        <f>H127</f>
        <v>43319.3</v>
      </c>
      <c r="I126" s="106">
        <f t="shared" si="2"/>
        <v>100</v>
      </c>
    </row>
    <row r="127" spans="1:9" s="12" customFormat="1" ht="15.75">
      <c r="A127" s="40" t="s">
        <v>235</v>
      </c>
      <c r="B127" s="37"/>
      <c r="C127" s="32" t="s">
        <v>221</v>
      </c>
      <c r="D127" s="28">
        <v>13</v>
      </c>
      <c r="E127" s="37" t="s">
        <v>580</v>
      </c>
      <c r="F127" s="41">
        <v>610</v>
      </c>
      <c r="G127" s="111">
        <f>SUM(G128,)</f>
        <v>43319.3</v>
      </c>
      <c r="H127" s="106">
        <f>H128</f>
        <v>43319.3</v>
      </c>
      <c r="I127" s="106">
        <f t="shared" si="2"/>
        <v>100</v>
      </c>
    </row>
    <row r="128" spans="1:9" s="12" customFormat="1" ht="47.25">
      <c r="A128" s="40" t="s">
        <v>236</v>
      </c>
      <c r="B128" s="37"/>
      <c r="C128" s="32" t="s">
        <v>221</v>
      </c>
      <c r="D128" s="28">
        <v>13</v>
      </c>
      <c r="E128" s="37" t="s">
        <v>580</v>
      </c>
      <c r="F128" s="41">
        <v>611</v>
      </c>
      <c r="G128" s="111">
        <v>43319.3</v>
      </c>
      <c r="H128" s="106">
        <v>43319.3</v>
      </c>
      <c r="I128" s="106">
        <f t="shared" si="2"/>
        <v>100</v>
      </c>
    </row>
    <row r="129" spans="1:9" s="12" customFormat="1" ht="47.25">
      <c r="A129" s="40" t="s">
        <v>581</v>
      </c>
      <c r="B129" s="37"/>
      <c r="C129" s="32" t="s">
        <v>221</v>
      </c>
      <c r="D129" s="28">
        <v>13</v>
      </c>
      <c r="E129" s="37" t="s">
        <v>582</v>
      </c>
      <c r="F129" s="41"/>
      <c r="G129" s="111">
        <f>SUM(G130,G137)</f>
        <v>60264.54</v>
      </c>
      <c r="H129" s="106">
        <f>H130+H137</f>
        <v>60237.290000000008</v>
      </c>
      <c r="I129" s="106">
        <f t="shared" si="2"/>
        <v>99.9547826964248</v>
      </c>
    </row>
    <row r="130" spans="1:9" s="12" customFormat="1" ht="47.25">
      <c r="A130" s="30" t="s">
        <v>174</v>
      </c>
      <c r="B130" s="37"/>
      <c r="C130" s="32" t="s">
        <v>221</v>
      </c>
      <c r="D130" s="28">
        <v>13</v>
      </c>
      <c r="E130" s="37" t="s">
        <v>583</v>
      </c>
      <c r="F130" s="32"/>
      <c r="G130" s="111">
        <f>SUM(G131,G133,G135)</f>
        <v>58698.54</v>
      </c>
      <c r="H130" s="106">
        <f>H131+H133+H135</f>
        <v>58671.290000000008</v>
      </c>
      <c r="I130" s="106">
        <f t="shared" si="2"/>
        <v>99.953576358117274</v>
      </c>
    </row>
    <row r="131" spans="1:9" s="12" customFormat="1" ht="63">
      <c r="A131" s="38" t="s">
        <v>224</v>
      </c>
      <c r="B131" s="37"/>
      <c r="C131" s="32" t="s">
        <v>221</v>
      </c>
      <c r="D131" s="28">
        <v>13</v>
      </c>
      <c r="E131" s="37" t="s">
        <v>583</v>
      </c>
      <c r="F131" s="32">
        <v>100</v>
      </c>
      <c r="G131" s="111">
        <f>SUM(G132)</f>
        <v>54922.96</v>
      </c>
      <c r="H131" s="106">
        <f>H132</f>
        <v>54922.880000000005</v>
      </c>
      <c r="I131" s="106">
        <f t="shared" si="2"/>
        <v>99.999854341426612</v>
      </c>
    </row>
    <row r="132" spans="1:9" s="12" customFormat="1" ht="15.75">
      <c r="A132" s="38" t="s">
        <v>237</v>
      </c>
      <c r="B132" s="37"/>
      <c r="C132" s="32" t="s">
        <v>221</v>
      </c>
      <c r="D132" s="28">
        <v>13</v>
      </c>
      <c r="E132" s="37" t="s">
        <v>583</v>
      </c>
      <c r="F132" s="32">
        <v>110</v>
      </c>
      <c r="G132" s="111">
        <v>54922.96</v>
      </c>
      <c r="H132" s="106">
        <f>12317.07+2.76+42603.05</f>
        <v>54922.880000000005</v>
      </c>
      <c r="I132" s="106">
        <f t="shared" si="2"/>
        <v>99.999854341426612</v>
      </c>
    </row>
    <row r="133" spans="1:9" s="12" customFormat="1" ht="31.5">
      <c r="A133" s="38" t="s">
        <v>324</v>
      </c>
      <c r="B133" s="37"/>
      <c r="C133" s="32" t="s">
        <v>221</v>
      </c>
      <c r="D133" s="28">
        <v>13</v>
      </c>
      <c r="E133" s="37" t="s">
        <v>583</v>
      </c>
      <c r="F133" s="32">
        <v>200</v>
      </c>
      <c r="G133" s="111">
        <f>SUM(G134)</f>
        <v>3773.84</v>
      </c>
      <c r="H133" s="106">
        <f>H134</f>
        <v>3746.68</v>
      </c>
      <c r="I133" s="106">
        <f t="shared" si="2"/>
        <v>99.280308651135172</v>
      </c>
    </row>
    <row r="134" spans="1:9" s="12" customFormat="1" ht="31.5">
      <c r="A134" s="38" t="s">
        <v>228</v>
      </c>
      <c r="B134" s="37"/>
      <c r="C134" s="32" t="s">
        <v>221</v>
      </c>
      <c r="D134" s="28">
        <v>13</v>
      </c>
      <c r="E134" s="37" t="s">
        <v>583</v>
      </c>
      <c r="F134" s="32">
        <v>240</v>
      </c>
      <c r="G134" s="111">
        <v>3773.84</v>
      </c>
      <c r="H134" s="106">
        <v>3746.68</v>
      </c>
      <c r="I134" s="106">
        <f t="shared" si="2"/>
        <v>99.280308651135172</v>
      </c>
    </row>
    <row r="135" spans="1:9" s="12" customFormat="1" ht="15.75">
      <c r="A135" s="38" t="s">
        <v>229</v>
      </c>
      <c r="B135" s="37"/>
      <c r="C135" s="32" t="s">
        <v>221</v>
      </c>
      <c r="D135" s="28">
        <v>13</v>
      </c>
      <c r="E135" s="37" t="s">
        <v>583</v>
      </c>
      <c r="F135" s="32">
        <v>800</v>
      </c>
      <c r="G135" s="111">
        <f>SUM(G136)</f>
        <v>1.74</v>
      </c>
      <c r="H135" s="106">
        <f>H136</f>
        <v>1.73</v>
      </c>
      <c r="I135" s="106">
        <f t="shared" si="2"/>
        <v>99.425287356321832</v>
      </c>
    </row>
    <row r="136" spans="1:9" s="12" customFormat="1" ht="15.75">
      <c r="A136" s="38" t="s">
        <v>230</v>
      </c>
      <c r="B136" s="37"/>
      <c r="C136" s="32" t="s">
        <v>221</v>
      </c>
      <c r="D136" s="28">
        <v>13</v>
      </c>
      <c r="E136" s="37" t="s">
        <v>583</v>
      </c>
      <c r="F136" s="32">
        <v>850</v>
      </c>
      <c r="G136" s="105">
        <v>1.74</v>
      </c>
      <c r="H136" s="106">
        <v>1.73</v>
      </c>
      <c r="I136" s="106">
        <f t="shared" si="2"/>
        <v>99.425287356321832</v>
      </c>
    </row>
    <row r="137" spans="1:9" s="12" customFormat="1" ht="63">
      <c r="A137" s="38" t="s">
        <v>20</v>
      </c>
      <c r="B137" s="37"/>
      <c r="C137" s="32" t="s">
        <v>221</v>
      </c>
      <c r="D137" s="28">
        <v>13</v>
      </c>
      <c r="E137" s="37" t="s">
        <v>584</v>
      </c>
      <c r="F137" s="32"/>
      <c r="G137" s="111">
        <f t="shared" ref="G137:G138" si="4">SUM(G138)</f>
        <v>1566</v>
      </c>
      <c r="H137" s="106">
        <f>H138</f>
        <v>1566</v>
      </c>
      <c r="I137" s="106">
        <f t="shared" si="2"/>
        <v>100</v>
      </c>
    </row>
    <row r="138" spans="1:9" s="12" customFormat="1" ht="63">
      <c r="A138" s="34" t="s">
        <v>224</v>
      </c>
      <c r="B138" s="37"/>
      <c r="C138" s="32" t="s">
        <v>221</v>
      </c>
      <c r="D138" s="28">
        <v>13</v>
      </c>
      <c r="E138" s="37" t="s">
        <v>584</v>
      </c>
      <c r="F138" s="32">
        <v>100</v>
      </c>
      <c r="G138" s="111">
        <f t="shared" si="4"/>
        <v>1566</v>
      </c>
      <c r="H138" s="106">
        <f>H139</f>
        <v>1566</v>
      </c>
      <c r="I138" s="106">
        <f t="shared" si="2"/>
        <v>100</v>
      </c>
    </row>
    <row r="139" spans="1:9" s="12" customFormat="1" ht="15.75">
      <c r="A139" s="38" t="s">
        <v>237</v>
      </c>
      <c r="B139" s="37"/>
      <c r="C139" s="32" t="s">
        <v>221</v>
      </c>
      <c r="D139" s="28">
        <v>13</v>
      </c>
      <c r="E139" s="37" t="s">
        <v>584</v>
      </c>
      <c r="F139" s="32">
        <v>110</v>
      </c>
      <c r="G139" s="111">
        <v>1566</v>
      </c>
      <c r="H139" s="106">
        <f>H140</f>
        <v>1566</v>
      </c>
      <c r="I139" s="106">
        <f t="shared" si="2"/>
        <v>100</v>
      </c>
    </row>
    <row r="140" spans="1:9" s="12" customFormat="1" ht="15.75">
      <c r="A140" s="38" t="s">
        <v>231</v>
      </c>
      <c r="B140" s="37"/>
      <c r="C140" s="32" t="s">
        <v>221</v>
      </c>
      <c r="D140" s="28">
        <v>13</v>
      </c>
      <c r="E140" s="37" t="s">
        <v>584</v>
      </c>
      <c r="F140" s="32">
        <v>110</v>
      </c>
      <c r="G140" s="111">
        <v>1566</v>
      </c>
      <c r="H140" s="106">
        <f>371.35+1194.65</f>
        <v>1566</v>
      </c>
      <c r="I140" s="106">
        <f t="shared" si="2"/>
        <v>100</v>
      </c>
    </row>
    <row r="141" spans="1:9" s="12" customFormat="1" ht="15.75">
      <c r="A141" s="34" t="s">
        <v>594</v>
      </c>
      <c r="B141" s="32"/>
      <c r="C141" s="32" t="s">
        <v>221</v>
      </c>
      <c r="D141" s="28">
        <v>13</v>
      </c>
      <c r="E141" s="37" t="s">
        <v>595</v>
      </c>
      <c r="F141" s="28"/>
      <c r="G141" s="111">
        <f>SUM(G142)</f>
        <v>403.82</v>
      </c>
      <c r="H141" s="106">
        <f>H142</f>
        <v>403.81</v>
      </c>
      <c r="I141" s="106">
        <f t="shared" ref="I141:I204" si="5">(H141/G141)*100</f>
        <v>99.997523649150608</v>
      </c>
    </row>
    <row r="142" spans="1:9" s="12" customFormat="1" ht="47.25">
      <c r="A142" s="34" t="s">
        <v>596</v>
      </c>
      <c r="B142" s="32"/>
      <c r="C142" s="32" t="s">
        <v>221</v>
      </c>
      <c r="D142" s="28">
        <v>13</v>
      </c>
      <c r="E142" s="37" t="s">
        <v>597</v>
      </c>
      <c r="F142" s="28"/>
      <c r="G142" s="111">
        <f>SUM(G143,)</f>
        <v>403.82</v>
      </c>
      <c r="H142" s="106">
        <f>H143</f>
        <v>403.81</v>
      </c>
      <c r="I142" s="106">
        <f t="shared" si="5"/>
        <v>99.997523649150608</v>
      </c>
    </row>
    <row r="143" spans="1:9" s="12" customFormat="1" ht="31.5">
      <c r="A143" s="34" t="s">
        <v>9</v>
      </c>
      <c r="B143" s="28"/>
      <c r="C143" s="28" t="s">
        <v>221</v>
      </c>
      <c r="D143" s="28">
        <v>13</v>
      </c>
      <c r="E143" s="37" t="s">
        <v>600</v>
      </c>
      <c r="F143" s="32"/>
      <c r="G143" s="111">
        <f>SUM(G144)</f>
        <v>403.82</v>
      </c>
      <c r="H143" s="106">
        <f>H144</f>
        <v>403.81</v>
      </c>
      <c r="I143" s="106">
        <f t="shared" si="5"/>
        <v>99.997523649150608</v>
      </c>
    </row>
    <row r="144" spans="1:9" s="12" customFormat="1" ht="15.75">
      <c r="A144" s="38" t="s">
        <v>229</v>
      </c>
      <c r="B144" s="28"/>
      <c r="C144" s="28" t="s">
        <v>221</v>
      </c>
      <c r="D144" s="28">
        <v>13</v>
      </c>
      <c r="E144" s="37" t="s">
        <v>600</v>
      </c>
      <c r="F144" s="32">
        <v>800</v>
      </c>
      <c r="G144" s="111">
        <f>SUM(G145,)</f>
        <v>403.82</v>
      </c>
      <c r="H144" s="106">
        <f>H145</f>
        <v>403.81</v>
      </c>
      <c r="I144" s="106">
        <f t="shared" si="5"/>
        <v>99.997523649150608</v>
      </c>
    </row>
    <row r="145" spans="1:9" s="12" customFormat="1" ht="15.75">
      <c r="A145" s="38" t="s">
        <v>230</v>
      </c>
      <c r="B145" s="28"/>
      <c r="C145" s="28" t="s">
        <v>221</v>
      </c>
      <c r="D145" s="28">
        <v>13</v>
      </c>
      <c r="E145" s="37" t="s">
        <v>600</v>
      </c>
      <c r="F145" s="32">
        <v>850</v>
      </c>
      <c r="G145" s="105">
        <v>403.82</v>
      </c>
      <c r="H145" s="106">
        <v>403.81</v>
      </c>
      <c r="I145" s="106">
        <f t="shared" si="5"/>
        <v>99.997523649150608</v>
      </c>
    </row>
    <row r="146" spans="1:9" s="12" customFormat="1" ht="47.25">
      <c r="A146" s="34" t="s">
        <v>334</v>
      </c>
      <c r="B146" s="54"/>
      <c r="C146" s="28" t="s">
        <v>221</v>
      </c>
      <c r="D146" s="28">
        <v>13</v>
      </c>
      <c r="E146" s="36" t="s">
        <v>206</v>
      </c>
      <c r="F146" s="32"/>
      <c r="G146" s="111">
        <f>SUM(G147)</f>
        <v>1445.34</v>
      </c>
      <c r="H146" s="106">
        <f>H147</f>
        <v>1445.34</v>
      </c>
      <c r="I146" s="106">
        <f t="shared" si="5"/>
        <v>100</v>
      </c>
    </row>
    <row r="147" spans="1:9" s="12" customFormat="1" ht="94.5">
      <c r="A147" s="50" t="s">
        <v>360</v>
      </c>
      <c r="B147" s="37"/>
      <c r="C147" s="28" t="s">
        <v>221</v>
      </c>
      <c r="D147" s="28">
        <v>13</v>
      </c>
      <c r="E147" s="37" t="s">
        <v>384</v>
      </c>
      <c r="F147" s="32"/>
      <c r="G147" s="111">
        <f>SUM(G148)</f>
        <v>1445.34</v>
      </c>
      <c r="H147" s="106">
        <f>H148</f>
        <v>1445.34</v>
      </c>
      <c r="I147" s="106">
        <f t="shared" si="5"/>
        <v>100</v>
      </c>
    </row>
    <row r="148" spans="1:9" s="12" customFormat="1" ht="63">
      <c r="A148" s="50" t="s">
        <v>363</v>
      </c>
      <c r="B148" s="37"/>
      <c r="C148" s="32" t="s">
        <v>221</v>
      </c>
      <c r="D148" s="28">
        <v>13</v>
      </c>
      <c r="E148" s="37" t="s">
        <v>390</v>
      </c>
      <c r="F148" s="32"/>
      <c r="G148" s="111">
        <f>SUM(G149)</f>
        <v>1445.34</v>
      </c>
      <c r="H148" s="106">
        <f>H149</f>
        <v>1445.34</v>
      </c>
      <c r="I148" s="106">
        <f t="shared" si="5"/>
        <v>100</v>
      </c>
    </row>
    <row r="149" spans="1:9" s="12" customFormat="1" ht="31.5">
      <c r="A149" s="40" t="s">
        <v>234</v>
      </c>
      <c r="B149" s="28"/>
      <c r="C149" s="28" t="s">
        <v>221</v>
      </c>
      <c r="D149" s="28">
        <v>13</v>
      </c>
      <c r="E149" s="37" t="s">
        <v>390</v>
      </c>
      <c r="F149" s="41">
        <v>600</v>
      </c>
      <c r="G149" s="111">
        <f>SUM(G150)</f>
        <v>1445.34</v>
      </c>
      <c r="H149" s="106">
        <f>H150</f>
        <v>1445.34</v>
      </c>
      <c r="I149" s="106">
        <f t="shared" si="5"/>
        <v>100</v>
      </c>
    </row>
    <row r="150" spans="1:9" s="12" customFormat="1" ht="15.75">
      <c r="A150" s="40" t="s">
        <v>235</v>
      </c>
      <c r="B150" s="28"/>
      <c r="C150" s="28" t="s">
        <v>221</v>
      </c>
      <c r="D150" s="28">
        <v>13</v>
      </c>
      <c r="E150" s="37" t="s">
        <v>390</v>
      </c>
      <c r="F150" s="41">
        <v>610</v>
      </c>
      <c r="G150" s="111">
        <f>SUM(G151)</f>
        <v>1445.34</v>
      </c>
      <c r="H150" s="106">
        <f>H151</f>
        <v>1445.34</v>
      </c>
      <c r="I150" s="106">
        <f t="shared" si="5"/>
        <v>100</v>
      </c>
    </row>
    <row r="151" spans="1:9" s="12" customFormat="1" ht="47.25">
      <c r="A151" s="40" t="s">
        <v>236</v>
      </c>
      <c r="B151" s="28"/>
      <c r="C151" s="28" t="s">
        <v>221</v>
      </c>
      <c r="D151" s="28">
        <v>13</v>
      </c>
      <c r="E151" s="37" t="s">
        <v>390</v>
      </c>
      <c r="F151" s="41">
        <v>611</v>
      </c>
      <c r="G151" s="111">
        <v>1445.34</v>
      </c>
      <c r="H151" s="106">
        <v>1445.34</v>
      </c>
      <c r="I151" s="106">
        <f t="shared" si="5"/>
        <v>100</v>
      </c>
    </row>
    <row r="152" spans="1:9" s="12" customFormat="1" ht="31.5">
      <c r="A152" s="34" t="s">
        <v>510</v>
      </c>
      <c r="B152" s="36"/>
      <c r="C152" s="28" t="s">
        <v>221</v>
      </c>
      <c r="D152" s="28">
        <v>13</v>
      </c>
      <c r="E152" s="36" t="s">
        <v>207</v>
      </c>
      <c r="F152" s="32"/>
      <c r="G152" s="111">
        <f>SUM(G153)</f>
        <v>51217.53</v>
      </c>
      <c r="H152" s="106">
        <f>H153</f>
        <v>51190.439999999995</v>
      </c>
      <c r="I152" s="106">
        <f t="shared" si="5"/>
        <v>99.947107953077776</v>
      </c>
    </row>
    <row r="153" spans="1:9" s="12" customFormat="1" ht="78.75">
      <c r="A153" s="34" t="s">
        <v>521</v>
      </c>
      <c r="B153" s="32"/>
      <c r="C153" s="32" t="s">
        <v>221</v>
      </c>
      <c r="D153" s="32">
        <v>13</v>
      </c>
      <c r="E153" s="37" t="s">
        <v>522</v>
      </c>
      <c r="F153" s="43"/>
      <c r="G153" s="111">
        <f>SUM(G154)</f>
        <v>51217.53</v>
      </c>
      <c r="H153" s="106">
        <f>H154</f>
        <v>51190.439999999995</v>
      </c>
      <c r="I153" s="106">
        <f t="shared" si="5"/>
        <v>99.947107953077776</v>
      </c>
    </row>
    <row r="154" spans="1:9" s="12" customFormat="1" ht="15.75">
      <c r="A154" s="55" t="s">
        <v>719</v>
      </c>
      <c r="B154" s="28"/>
      <c r="C154" s="28" t="s">
        <v>221</v>
      </c>
      <c r="D154" s="28">
        <v>13</v>
      </c>
      <c r="E154" s="37" t="s">
        <v>523</v>
      </c>
      <c r="F154" s="43"/>
      <c r="G154" s="111">
        <f>SUM(G155,G160,G164,G168,G172)</f>
        <v>51217.53</v>
      </c>
      <c r="H154" s="106">
        <f>H155+H160+H164+H168+H172</f>
        <v>51190.439999999995</v>
      </c>
      <c r="I154" s="106">
        <f t="shared" si="5"/>
        <v>99.947107953077776</v>
      </c>
    </row>
    <row r="155" spans="1:9" s="12" customFormat="1" ht="31.5">
      <c r="A155" s="30" t="s">
        <v>497</v>
      </c>
      <c r="B155" s="32"/>
      <c r="C155" s="32" t="s">
        <v>221</v>
      </c>
      <c r="D155" s="28">
        <v>13</v>
      </c>
      <c r="E155" s="37" t="s">
        <v>524</v>
      </c>
      <c r="F155" s="32"/>
      <c r="G155" s="111">
        <f>SUM(G156)</f>
        <v>43693.53</v>
      </c>
      <c r="H155" s="106">
        <f>H156</f>
        <v>43666.439999999995</v>
      </c>
      <c r="I155" s="106">
        <f t="shared" si="5"/>
        <v>99.937999973909172</v>
      </c>
    </row>
    <row r="156" spans="1:9" s="12" customFormat="1" ht="31.5">
      <c r="A156" s="40" t="s">
        <v>234</v>
      </c>
      <c r="B156" s="32"/>
      <c r="C156" s="32" t="s">
        <v>221</v>
      </c>
      <c r="D156" s="28">
        <v>13</v>
      </c>
      <c r="E156" s="37" t="s">
        <v>524</v>
      </c>
      <c r="F156" s="41">
        <v>600</v>
      </c>
      <c r="G156" s="111">
        <f>SUM(G157)</f>
        <v>43693.53</v>
      </c>
      <c r="H156" s="106">
        <f>H157</f>
        <v>43666.439999999995</v>
      </c>
      <c r="I156" s="106">
        <f t="shared" si="5"/>
        <v>99.937999973909172</v>
      </c>
    </row>
    <row r="157" spans="1:9" s="12" customFormat="1" ht="15.75">
      <c r="A157" s="40" t="s">
        <v>235</v>
      </c>
      <c r="B157" s="32"/>
      <c r="C157" s="32" t="s">
        <v>221</v>
      </c>
      <c r="D157" s="28">
        <v>13</v>
      </c>
      <c r="E157" s="37" t="s">
        <v>524</v>
      </c>
      <c r="F157" s="41">
        <v>610</v>
      </c>
      <c r="G157" s="111">
        <f>SUM(G158,G159)</f>
        <v>43693.53</v>
      </c>
      <c r="H157" s="106">
        <f>H158+H159</f>
        <v>43666.439999999995</v>
      </c>
      <c r="I157" s="106">
        <f t="shared" si="5"/>
        <v>99.937999973909172</v>
      </c>
    </row>
    <row r="158" spans="1:9" s="12" customFormat="1" ht="47.25">
      <c r="A158" s="40" t="s">
        <v>236</v>
      </c>
      <c r="B158" s="32"/>
      <c r="C158" s="32" t="s">
        <v>221</v>
      </c>
      <c r="D158" s="28">
        <v>13</v>
      </c>
      <c r="E158" s="37" t="s">
        <v>524</v>
      </c>
      <c r="F158" s="41">
        <v>611</v>
      </c>
      <c r="G158" s="111">
        <v>43516.53</v>
      </c>
      <c r="H158" s="106">
        <v>43508.99</v>
      </c>
      <c r="I158" s="106">
        <f t="shared" si="5"/>
        <v>99.98267325083134</v>
      </c>
    </row>
    <row r="159" spans="1:9" s="12" customFormat="1" ht="15.75">
      <c r="A159" s="56" t="s">
        <v>238</v>
      </c>
      <c r="B159" s="28"/>
      <c r="C159" s="28" t="s">
        <v>221</v>
      </c>
      <c r="D159" s="28">
        <v>13</v>
      </c>
      <c r="E159" s="37" t="s">
        <v>524</v>
      </c>
      <c r="F159" s="41">
        <v>612</v>
      </c>
      <c r="G159" s="111">
        <v>177</v>
      </c>
      <c r="H159" s="106">
        <v>157.44999999999999</v>
      </c>
      <c r="I159" s="106">
        <f t="shared" si="5"/>
        <v>88.954802259887003</v>
      </c>
    </row>
    <row r="160" spans="1:9" s="12" customFormat="1" ht="51" customHeight="1">
      <c r="A160" s="56" t="s">
        <v>837</v>
      </c>
      <c r="B160" s="32"/>
      <c r="C160" s="32" t="s">
        <v>221</v>
      </c>
      <c r="D160" s="28">
        <v>13</v>
      </c>
      <c r="E160" s="37" t="s">
        <v>838</v>
      </c>
      <c r="F160" s="41"/>
      <c r="G160" s="111">
        <f>SUM(G161)</f>
        <v>4290</v>
      </c>
      <c r="H160" s="106">
        <f>H161</f>
        <v>4290</v>
      </c>
      <c r="I160" s="106">
        <f t="shared" si="5"/>
        <v>100</v>
      </c>
    </row>
    <row r="161" spans="1:9" s="12" customFormat="1" ht="31.5">
      <c r="A161" s="56" t="s">
        <v>234</v>
      </c>
      <c r="B161" s="32"/>
      <c r="C161" s="32" t="s">
        <v>221</v>
      </c>
      <c r="D161" s="28">
        <v>13</v>
      </c>
      <c r="E161" s="37" t="s">
        <v>838</v>
      </c>
      <c r="F161" s="41">
        <v>600</v>
      </c>
      <c r="G161" s="111">
        <f>SUM(G162)</f>
        <v>4290</v>
      </c>
      <c r="H161" s="106">
        <f>H162</f>
        <v>4290</v>
      </c>
      <c r="I161" s="106">
        <f t="shared" si="5"/>
        <v>100</v>
      </c>
    </row>
    <row r="162" spans="1:9" s="12" customFormat="1" ht="15.75">
      <c r="A162" s="56" t="s">
        <v>235</v>
      </c>
      <c r="B162" s="32"/>
      <c r="C162" s="32" t="s">
        <v>221</v>
      </c>
      <c r="D162" s="28">
        <v>13</v>
      </c>
      <c r="E162" s="37" t="s">
        <v>838</v>
      </c>
      <c r="F162" s="41">
        <v>610</v>
      </c>
      <c r="G162" s="111">
        <f>SUM(G163,)</f>
        <v>4290</v>
      </c>
      <c r="H162" s="106">
        <f>H163</f>
        <v>4290</v>
      </c>
      <c r="I162" s="106">
        <f t="shared" si="5"/>
        <v>100</v>
      </c>
    </row>
    <row r="163" spans="1:9" s="12" customFormat="1" ht="47.25">
      <c r="A163" s="56" t="s">
        <v>236</v>
      </c>
      <c r="B163" s="32"/>
      <c r="C163" s="32" t="s">
        <v>221</v>
      </c>
      <c r="D163" s="28">
        <v>13</v>
      </c>
      <c r="E163" s="37" t="s">
        <v>838</v>
      </c>
      <c r="F163" s="41">
        <v>611</v>
      </c>
      <c r="G163" s="111">
        <v>4290</v>
      </c>
      <c r="H163" s="106">
        <v>4290</v>
      </c>
      <c r="I163" s="106">
        <f t="shared" si="5"/>
        <v>100</v>
      </c>
    </row>
    <row r="164" spans="1:9" s="12" customFormat="1" ht="35.25" customHeight="1">
      <c r="A164" s="56" t="s">
        <v>834</v>
      </c>
      <c r="B164" s="32"/>
      <c r="C164" s="32" t="s">
        <v>221</v>
      </c>
      <c r="D164" s="28">
        <v>13</v>
      </c>
      <c r="E164" s="37" t="s">
        <v>835</v>
      </c>
      <c r="F164" s="41"/>
      <c r="G164" s="111">
        <f>SUM(G165)</f>
        <v>226</v>
      </c>
      <c r="H164" s="106">
        <f>H165</f>
        <v>226</v>
      </c>
      <c r="I164" s="106">
        <f t="shared" si="5"/>
        <v>100</v>
      </c>
    </row>
    <row r="165" spans="1:9" s="12" customFormat="1" ht="31.5">
      <c r="A165" s="56" t="s">
        <v>234</v>
      </c>
      <c r="B165" s="32"/>
      <c r="C165" s="32" t="s">
        <v>221</v>
      </c>
      <c r="D165" s="28">
        <v>13</v>
      </c>
      <c r="E165" s="37" t="s">
        <v>835</v>
      </c>
      <c r="F165" s="41">
        <v>600</v>
      </c>
      <c r="G165" s="111">
        <f>SUM(G166)</f>
        <v>226</v>
      </c>
      <c r="H165" s="106">
        <f>H166</f>
        <v>226</v>
      </c>
      <c r="I165" s="106">
        <f t="shared" si="5"/>
        <v>100</v>
      </c>
    </row>
    <row r="166" spans="1:9" s="12" customFormat="1" ht="15.75">
      <c r="A166" s="56" t="s">
        <v>235</v>
      </c>
      <c r="B166" s="32"/>
      <c r="C166" s="32" t="s">
        <v>221</v>
      </c>
      <c r="D166" s="28">
        <v>13</v>
      </c>
      <c r="E166" s="37" t="s">
        <v>835</v>
      </c>
      <c r="F166" s="41">
        <v>610</v>
      </c>
      <c r="G166" s="111">
        <f>SUM(G167,)</f>
        <v>226</v>
      </c>
      <c r="H166" s="106">
        <f>H167</f>
        <v>226</v>
      </c>
      <c r="I166" s="106">
        <f t="shared" si="5"/>
        <v>100</v>
      </c>
    </row>
    <row r="167" spans="1:9" s="12" customFormat="1" ht="47.25">
      <c r="A167" s="56" t="s">
        <v>236</v>
      </c>
      <c r="B167" s="32"/>
      <c r="C167" s="32" t="s">
        <v>221</v>
      </c>
      <c r="D167" s="28">
        <v>13</v>
      </c>
      <c r="E167" s="37" t="s">
        <v>835</v>
      </c>
      <c r="F167" s="41">
        <v>611</v>
      </c>
      <c r="G167" s="111">
        <v>226</v>
      </c>
      <c r="H167" s="106">
        <v>226</v>
      </c>
      <c r="I167" s="106">
        <f t="shared" si="5"/>
        <v>100</v>
      </c>
    </row>
    <row r="168" spans="1:9" s="12" customFormat="1" ht="110.25">
      <c r="A168" s="40" t="s">
        <v>627</v>
      </c>
      <c r="B168" s="32"/>
      <c r="C168" s="32" t="s">
        <v>221</v>
      </c>
      <c r="D168" s="28">
        <v>13</v>
      </c>
      <c r="E168" s="37" t="s">
        <v>628</v>
      </c>
      <c r="F168" s="41"/>
      <c r="G168" s="111">
        <f>SUM(G169)</f>
        <v>2979</v>
      </c>
      <c r="H168" s="106">
        <f>H169</f>
        <v>2979</v>
      </c>
      <c r="I168" s="106">
        <f t="shared" si="5"/>
        <v>100</v>
      </c>
    </row>
    <row r="169" spans="1:9" s="12" customFormat="1" ht="31.5">
      <c r="A169" s="40" t="s">
        <v>234</v>
      </c>
      <c r="B169" s="32"/>
      <c r="C169" s="32" t="s">
        <v>221</v>
      </c>
      <c r="D169" s="28">
        <v>13</v>
      </c>
      <c r="E169" s="37" t="s">
        <v>628</v>
      </c>
      <c r="F169" s="41">
        <v>600</v>
      </c>
      <c r="G169" s="111">
        <f>SUM(G170)</f>
        <v>2979</v>
      </c>
      <c r="H169" s="106">
        <f>H170</f>
        <v>2979</v>
      </c>
      <c r="I169" s="106">
        <f t="shared" si="5"/>
        <v>100</v>
      </c>
    </row>
    <row r="170" spans="1:9" s="12" customFormat="1" ht="15.75">
      <c r="A170" s="40" t="s">
        <v>235</v>
      </c>
      <c r="B170" s="32"/>
      <c r="C170" s="32" t="s">
        <v>221</v>
      </c>
      <c r="D170" s="28">
        <v>13</v>
      </c>
      <c r="E170" s="37" t="s">
        <v>628</v>
      </c>
      <c r="F170" s="41">
        <v>610</v>
      </c>
      <c r="G170" s="111">
        <f>SUM(G171,)</f>
        <v>2979</v>
      </c>
      <c r="H170" s="106">
        <f>H171</f>
        <v>2979</v>
      </c>
      <c r="I170" s="106">
        <f t="shared" si="5"/>
        <v>100</v>
      </c>
    </row>
    <row r="171" spans="1:9" s="12" customFormat="1" ht="47.25">
      <c r="A171" s="40" t="s">
        <v>236</v>
      </c>
      <c r="B171" s="32"/>
      <c r="C171" s="32" t="s">
        <v>221</v>
      </c>
      <c r="D171" s="28">
        <v>13</v>
      </c>
      <c r="E171" s="37" t="s">
        <v>628</v>
      </c>
      <c r="F171" s="41">
        <v>611</v>
      </c>
      <c r="G171" s="111">
        <v>2979</v>
      </c>
      <c r="H171" s="106">
        <v>2979</v>
      </c>
      <c r="I171" s="106">
        <f t="shared" si="5"/>
        <v>100</v>
      </c>
    </row>
    <row r="172" spans="1:9" s="12" customFormat="1" ht="126">
      <c r="A172" s="40" t="s">
        <v>629</v>
      </c>
      <c r="B172" s="32"/>
      <c r="C172" s="32" t="s">
        <v>221</v>
      </c>
      <c r="D172" s="28">
        <v>13</v>
      </c>
      <c r="E172" s="37" t="s">
        <v>630</v>
      </c>
      <c r="F172" s="41"/>
      <c r="G172" s="111">
        <f>SUM(G173)</f>
        <v>29</v>
      </c>
      <c r="H172" s="106">
        <v>29</v>
      </c>
      <c r="I172" s="106">
        <f t="shared" si="5"/>
        <v>100</v>
      </c>
    </row>
    <row r="173" spans="1:9" s="12" customFormat="1" ht="31.5">
      <c r="A173" s="40" t="s">
        <v>234</v>
      </c>
      <c r="B173" s="32"/>
      <c r="C173" s="32" t="s">
        <v>221</v>
      </c>
      <c r="D173" s="28">
        <v>13</v>
      </c>
      <c r="E173" s="37" t="s">
        <v>630</v>
      </c>
      <c r="F173" s="41">
        <v>600</v>
      </c>
      <c r="G173" s="111">
        <f>SUM(G174)</f>
        <v>29</v>
      </c>
      <c r="H173" s="106">
        <v>29</v>
      </c>
      <c r="I173" s="106">
        <f t="shared" si="5"/>
        <v>100</v>
      </c>
    </row>
    <row r="174" spans="1:9" s="12" customFormat="1" ht="15.75">
      <c r="A174" s="40" t="s">
        <v>235</v>
      </c>
      <c r="B174" s="32"/>
      <c r="C174" s="32" t="s">
        <v>221</v>
      </c>
      <c r="D174" s="28">
        <v>13</v>
      </c>
      <c r="E174" s="37" t="s">
        <v>630</v>
      </c>
      <c r="F174" s="41">
        <v>610</v>
      </c>
      <c r="G174" s="111">
        <f>SUM(G175,)</f>
        <v>29</v>
      </c>
      <c r="H174" s="106">
        <v>29</v>
      </c>
      <c r="I174" s="106">
        <f t="shared" si="5"/>
        <v>100</v>
      </c>
    </row>
    <row r="175" spans="1:9" s="12" customFormat="1" ht="47.25">
      <c r="A175" s="40" t="s">
        <v>236</v>
      </c>
      <c r="B175" s="32"/>
      <c r="C175" s="32" t="s">
        <v>221</v>
      </c>
      <c r="D175" s="28">
        <v>13</v>
      </c>
      <c r="E175" s="37" t="s">
        <v>630</v>
      </c>
      <c r="F175" s="41">
        <v>611</v>
      </c>
      <c r="G175" s="111">
        <v>29</v>
      </c>
      <c r="H175" s="106">
        <v>29</v>
      </c>
      <c r="I175" s="106">
        <f t="shared" si="5"/>
        <v>100</v>
      </c>
    </row>
    <row r="176" spans="1:9" s="12" customFormat="1" ht="23.25" customHeight="1">
      <c r="A176" s="57" t="s">
        <v>239</v>
      </c>
      <c r="B176" s="28"/>
      <c r="C176" s="28" t="s">
        <v>221</v>
      </c>
      <c r="D176" s="28">
        <v>13</v>
      </c>
      <c r="E176" s="37" t="s">
        <v>240</v>
      </c>
      <c r="F176" s="32"/>
      <c r="G176" s="115">
        <f>SUM(G177)</f>
        <v>802</v>
      </c>
      <c r="H176" s="106">
        <f>H177</f>
        <v>554.19000000000005</v>
      </c>
      <c r="I176" s="106">
        <f t="shared" si="5"/>
        <v>69.100997506234421</v>
      </c>
    </row>
    <row r="177" spans="1:9" s="12" customFormat="1" ht="47.25" customHeight="1">
      <c r="A177" s="38" t="s">
        <v>780</v>
      </c>
      <c r="B177" s="28"/>
      <c r="C177" s="28" t="s">
        <v>221</v>
      </c>
      <c r="D177" s="28">
        <v>13</v>
      </c>
      <c r="E177" s="37" t="s">
        <v>781</v>
      </c>
      <c r="F177" s="32"/>
      <c r="G177" s="115">
        <f>SUM(G178)</f>
        <v>802</v>
      </c>
      <c r="H177" s="106">
        <f>H178</f>
        <v>554.19000000000005</v>
      </c>
      <c r="I177" s="106">
        <f t="shared" si="5"/>
        <v>69.100997506234421</v>
      </c>
    </row>
    <row r="178" spans="1:9" s="12" customFormat="1" ht="31.5">
      <c r="A178" s="38" t="s">
        <v>444</v>
      </c>
      <c r="B178" s="28"/>
      <c r="C178" s="28" t="s">
        <v>221</v>
      </c>
      <c r="D178" s="28">
        <v>13</v>
      </c>
      <c r="E178" s="37" t="s">
        <v>781</v>
      </c>
      <c r="F178" s="32">
        <v>200</v>
      </c>
      <c r="G178" s="115">
        <f>SUM(G179)</f>
        <v>802</v>
      </c>
      <c r="H178" s="106">
        <f>H179</f>
        <v>554.19000000000005</v>
      </c>
      <c r="I178" s="106">
        <f t="shared" si="5"/>
        <v>69.100997506234421</v>
      </c>
    </row>
    <row r="179" spans="1:9" s="12" customFormat="1" ht="31.5">
      <c r="A179" s="38" t="s">
        <v>228</v>
      </c>
      <c r="B179" s="28"/>
      <c r="C179" s="28" t="s">
        <v>221</v>
      </c>
      <c r="D179" s="28">
        <v>13</v>
      </c>
      <c r="E179" s="37" t="s">
        <v>781</v>
      </c>
      <c r="F179" s="32">
        <v>240</v>
      </c>
      <c r="G179" s="115">
        <v>802</v>
      </c>
      <c r="H179" s="106">
        <f>H180</f>
        <v>554.19000000000005</v>
      </c>
      <c r="I179" s="106">
        <f t="shared" si="5"/>
        <v>69.100997506234421</v>
      </c>
    </row>
    <row r="180" spans="1:9" s="12" customFormat="1" ht="15.75">
      <c r="A180" s="39" t="s">
        <v>231</v>
      </c>
      <c r="B180" s="28"/>
      <c r="C180" s="28" t="s">
        <v>221</v>
      </c>
      <c r="D180" s="28">
        <v>13</v>
      </c>
      <c r="E180" s="37" t="s">
        <v>781</v>
      </c>
      <c r="F180" s="32">
        <v>240</v>
      </c>
      <c r="G180" s="115">
        <v>802</v>
      </c>
      <c r="H180" s="106">
        <v>554.19000000000005</v>
      </c>
      <c r="I180" s="106">
        <f t="shared" si="5"/>
        <v>69.100997506234421</v>
      </c>
    </row>
    <row r="181" spans="1:9" ht="15.75">
      <c r="A181" s="34" t="s">
        <v>241</v>
      </c>
      <c r="B181" s="32"/>
      <c r="C181" s="32" t="s">
        <v>223</v>
      </c>
      <c r="D181" s="32"/>
      <c r="E181" s="33"/>
      <c r="F181" s="33"/>
      <c r="G181" s="111">
        <f>SUM(G182,G191)</f>
        <v>6181</v>
      </c>
      <c r="H181" s="106">
        <f>H182+H191</f>
        <v>6181</v>
      </c>
      <c r="I181" s="106">
        <f t="shared" si="5"/>
        <v>100</v>
      </c>
    </row>
    <row r="182" spans="1:9" ht="15.75">
      <c r="A182" s="39" t="s">
        <v>242</v>
      </c>
      <c r="B182" s="28"/>
      <c r="C182" s="28" t="s">
        <v>223</v>
      </c>
      <c r="D182" s="28" t="s">
        <v>243</v>
      </c>
      <c r="E182" s="33"/>
      <c r="F182" s="58"/>
      <c r="G182" s="111">
        <f>SUM(G183)</f>
        <v>6033</v>
      </c>
      <c r="H182" s="106">
        <f>H183</f>
        <v>6033</v>
      </c>
      <c r="I182" s="106">
        <f t="shared" si="5"/>
        <v>100</v>
      </c>
    </row>
    <row r="183" spans="1:9" ht="15.75">
      <c r="A183" s="57" t="s">
        <v>239</v>
      </c>
      <c r="B183" s="28"/>
      <c r="C183" s="28" t="s">
        <v>223</v>
      </c>
      <c r="D183" s="28" t="s">
        <v>243</v>
      </c>
      <c r="E183" s="36" t="s">
        <v>240</v>
      </c>
      <c r="F183" s="58"/>
      <c r="G183" s="111">
        <f>SUM(G184)</f>
        <v>6033</v>
      </c>
      <c r="H183" s="106">
        <f>H184</f>
        <v>6033</v>
      </c>
      <c r="I183" s="106">
        <f t="shared" si="5"/>
        <v>100</v>
      </c>
    </row>
    <row r="184" spans="1:9" ht="31.5">
      <c r="A184" s="57" t="s">
        <v>244</v>
      </c>
      <c r="B184" s="32"/>
      <c r="C184" s="32" t="s">
        <v>223</v>
      </c>
      <c r="D184" s="32" t="s">
        <v>243</v>
      </c>
      <c r="E184" s="36" t="s">
        <v>245</v>
      </c>
      <c r="F184" s="32"/>
      <c r="G184" s="111">
        <f>SUM(G185,G188)</f>
        <v>6033</v>
      </c>
      <c r="H184" s="106">
        <f>H185+H188</f>
        <v>6033</v>
      </c>
      <c r="I184" s="106">
        <f t="shared" si="5"/>
        <v>100</v>
      </c>
    </row>
    <row r="185" spans="1:9" ht="63">
      <c r="A185" s="38" t="s">
        <v>224</v>
      </c>
      <c r="B185" s="32"/>
      <c r="C185" s="32" t="s">
        <v>223</v>
      </c>
      <c r="D185" s="32" t="s">
        <v>243</v>
      </c>
      <c r="E185" s="36" t="s">
        <v>245</v>
      </c>
      <c r="F185" s="32">
        <v>100</v>
      </c>
      <c r="G185" s="111">
        <f>SUM(G186)</f>
        <v>5809.9</v>
      </c>
      <c r="H185" s="106">
        <f>H186</f>
        <v>5809.9</v>
      </c>
      <c r="I185" s="106">
        <f t="shared" si="5"/>
        <v>100</v>
      </c>
    </row>
    <row r="186" spans="1:9" ht="31.5">
      <c r="A186" s="38" t="s">
        <v>225</v>
      </c>
      <c r="B186" s="32"/>
      <c r="C186" s="32" t="s">
        <v>223</v>
      </c>
      <c r="D186" s="32" t="s">
        <v>243</v>
      </c>
      <c r="E186" s="36" t="s">
        <v>245</v>
      </c>
      <c r="F186" s="32">
        <v>120</v>
      </c>
      <c r="G186" s="111">
        <v>5809.9</v>
      </c>
      <c r="H186" s="106">
        <f>H187</f>
        <v>5809.9</v>
      </c>
      <c r="I186" s="106">
        <f t="shared" si="5"/>
        <v>100</v>
      </c>
    </row>
    <row r="187" spans="1:9" ht="15.75">
      <c r="A187" s="39" t="s">
        <v>231</v>
      </c>
      <c r="B187" s="32"/>
      <c r="C187" s="32" t="s">
        <v>223</v>
      </c>
      <c r="D187" s="32" t="s">
        <v>243</v>
      </c>
      <c r="E187" s="36" t="s">
        <v>245</v>
      </c>
      <c r="F187" s="32">
        <v>120</v>
      </c>
      <c r="G187" s="111">
        <v>5809.9</v>
      </c>
      <c r="H187" s="106">
        <f>1313.5+4496.4</f>
        <v>5809.9</v>
      </c>
      <c r="I187" s="106">
        <f t="shared" si="5"/>
        <v>100</v>
      </c>
    </row>
    <row r="188" spans="1:9" s="12" customFormat="1" ht="31.5">
      <c r="A188" s="38" t="s">
        <v>324</v>
      </c>
      <c r="B188" s="36"/>
      <c r="C188" s="32" t="s">
        <v>223</v>
      </c>
      <c r="D188" s="32" t="s">
        <v>243</v>
      </c>
      <c r="E188" s="36" t="s">
        <v>245</v>
      </c>
      <c r="F188" s="32">
        <v>200</v>
      </c>
      <c r="G188" s="111">
        <f t="shared" ref="G188" si="6">SUM(G189)</f>
        <v>223.1</v>
      </c>
      <c r="H188" s="106">
        <f>H189</f>
        <v>223.1</v>
      </c>
      <c r="I188" s="106">
        <f t="shared" si="5"/>
        <v>100</v>
      </c>
    </row>
    <row r="189" spans="1:9" s="12" customFormat="1" ht="31.5">
      <c r="A189" s="38" t="s">
        <v>228</v>
      </c>
      <c r="B189" s="36"/>
      <c r="C189" s="32" t="s">
        <v>223</v>
      </c>
      <c r="D189" s="32" t="s">
        <v>243</v>
      </c>
      <c r="E189" s="36" t="s">
        <v>245</v>
      </c>
      <c r="F189" s="32">
        <v>240</v>
      </c>
      <c r="G189" s="111">
        <v>223.1</v>
      </c>
      <c r="H189" s="106">
        <f>H190</f>
        <v>223.1</v>
      </c>
      <c r="I189" s="106">
        <f t="shared" si="5"/>
        <v>100</v>
      </c>
    </row>
    <row r="190" spans="1:9" s="12" customFormat="1" ht="15.75">
      <c r="A190" s="39" t="s">
        <v>231</v>
      </c>
      <c r="B190" s="36"/>
      <c r="C190" s="32" t="s">
        <v>223</v>
      </c>
      <c r="D190" s="32" t="s">
        <v>243</v>
      </c>
      <c r="E190" s="36" t="s">
        <v>245</v>
      </c>
      <c r="F190" s="32">
        <v>240</v>
      </c>
      <c r="G190" s="111">
        <v>223.1</v>
      </c>
      <c r="H190" s="106">
        <v>223.1</v>
      </c>
      <c r="I190" s="106">
        <f t="shared" si="5"/>
        <v>100</v>
      </c>
    </row>
    <row r="191" spans="1:9" ht="15.75">
      <c r="A191" s="39" t="s">
        <v>246</v>
      </c>
      <c r="B191" s="28"/>
      <c r="C191" s="28" t="s">
        <v>223</v>
      </c>
      <c r="D191" s="28" t="s">
        <v>227</v>
      </c>
      <c r="E191" s="33"/>
      <c r="F191" s="33"/>
      <c r="G191" s="111">
        <f>SUM(G192)</f>
        <v>148</v>
      </c>
      <c r="H191" s="106">
        <f>H192</f>
        <v>148</v>
      </c>
      <c r="I191" s="106">
        <f t="shared" si="5"/>
        <v>100</v>
      </c>
    </row>
    <row r="192" spans="1:9" ht="15.75">
      <c r="A192" s="57" t="s">
        <v>239</v>
      </c>
      <c r="B192" s="32"/>
      <c r="C192" s="32" t="s">
        <v>223</v>
      </c>
      <c r="D192" s="32" t="s">
        <v>227</v>
      </c>
      <c r="E192" s="36" t="s">
        <v>240</v>
      </c>
      <c r="F192" s="33"/>
      <c r="G192" s="111">
        <f>SUM(G193)</f>
        <v>148</v>
      </c>
      <c r="H192" s="106">
        <f>H193</f>
        <v>148</v>
      </c>
      <c r="I192" s="106">
        <f t="shared" si="5"/>
        <v>100</v>
      </c>
    </row>
    <row r="193" spans="1:9" ht="31.5">
      <c r="A193" s="39" t="s">
        <v>247</v>
      </c>
      <c r="B193" s="32"/>
      <c r="C193" s="32" t="s">
        <v>223</v>
      </c>
      <c r="D193" s="32" t="s">
        <v>227</v>
      </c>
      <c r="E193" s="36" t="s">
        <v>248</v>
      </c>
      <c r="F193" s="32"/>
      <c r="G193" s="111">
        <f>SUM(G194)</f>
        <v>148</v>
      </c>
      <c r="H193" s="106">
        <f>H194</f>
        <v>148</v>
      </c>
      <c r="I193" s="106">
        <f t="shared" si="5"/>
        <v>100</v>
      </c>
    </row>
    <row r="194" spans="1:9" ht="31.5">
      <c r="A194" s="38" t="s">
        <v>324</v>
      </c>
      <c r="B194" s="32"/>
      <c r="C194" s="32" t="s">
        <v>223</v>
      </c>
      <c r="D194" s="32" t="s">
        <v>227</v>
      </c>
      <c r="E194" s="36" t="s">
        <v>248</v>
      </c>
      <c r="F194" s="32">
        <v>200</v>
      </c>
      <c r="G194" s="111">
        <f>SUM(G195)</f>
        <v>148</v>
      </c>
      <c r="H194" s="106">
        <f>H195</f>
        <v>148</v>
      </c>
      <c r="I194" s="106">
        <f t="shared" si="5"/>
        <v>100</v>
      </c>
    </row>
    <row r="195" spans="1:9" ht="31.5">
      <c r="A195" s="38" t="s">
        <v>228</v>
      </c>
      <c r="B195" s="32"/>
      <c r="C195" s="32" t="s">
        <v>223</v>
      </c>
      <c r="D195" s="32" t="s">
        <v>227</v>
      </c>
      <c r="E195" s="36" t="s">
        <v>248</v>
      </c>
      <c r="F195" s="32">
        <v>240</v>
      </c>
      <c r="G195" s="111">
        <v>148</v>
      </c>
      <c r="H195" s="106">
        <v>148</v>
      </c>
      <c r="I195" s="106">
        <f t="shared" si="5"/>
        <v>100</v>
      </c>
    </row>
    <row r="196" spans="1:9" ht="15.75">
      <c r="A196" s="34" t="s">
        <v>249</v>
      </c>
      <c r="B196" s="32"/>
      <c r="C196" s="32" t="s">
        <v>243</v>
      </c>
      <c r="D196" s="32"/>
      <c r="E196" s="33"/>
      <c r="F196" s="33"/>
      <c r="G196" s="111">
        <f>SUM(G197,G211)</f>
        <v>33263.19</v>
      </c>
      <c r="H196" s="106">
        <f>H197+H211</f>
        <v>33207.54</v>
      </c>
      <c r="I196" s="106">
        <f t="shared" si="5"/>
        <v>99.832697946288377</v>
      </c>
    </row>
    <row r="197" spans="1:9" ht="31.5">
      <c r="A197" s="39" t="s">
        <v>250</v>
      </c>
      <c r="B197" s="32"/>
      <c r="C197" s="32" t="s">
        <v>243</v>
      </c>
      <c r="D197" s="32" t="s">
        <v>251</v>
      </c>
      <c r="E197" s="33"/>
      <c r="F197" s="33"/>
      <c r="G197" s="111">
        <f>SUM(G198,)</f>
        <v>22296.47</v>
      </c>
      <c r="H197" s="106">
        <f>H198</f>
        <v>22296.46</v>
      </c>
      <c r="I197" s="106">
        <f t="shared" si="5"/>
        <v>99.999955149851061</v>
      </c>
    </row>
    <row r="198" spans="1:9" ht="31.5">
      <c r="A198" s="34" t="s">
        <v>328</v>
      </c>
      <c r="B198" s="32"/>
      <c r="C198" s="32" t="s">
        <v>243</v>
      </c>
      <c r="D198" s="32" t="s">
        <v>251</v>
      </c>
      <c r="E198" s="36" t="s">
        <v>34</v>
      </c>
      <c r="F198" s="32"/>
      <c r="G198" s="111">
        <f>SUM(G199,G206)</f>
        <v>22296.47</v>
      </c>
      <c r="H198" s="106">
        <f>H199+H206</f>
        <v>22296.46</v>
      </c>
      <c r="I198" s="106">
        <f t="shared" si="5"/>
        <v>99.999955149851061</v>
      </c>
    </row>
    <row r="199" spans="1:9" ht="47.25">
      <c r="A199" s="34" t="s">
        <v>337</v>
      </c>
      <c r="B199" s="32"/>
      <c r="C199" s="32" t="s">
        <v>243</v>
      </c>
      <c r="D199" s="32" t="s">
        <v>251</v>
      </c>
      <c r="E199" s="36" t="s">
        <v>36</v>
      </c>
      <c r="F199" s="32"/>
      <c r="G199" s="111">
        <f>SUM(G200)</f>
        <v>22100.47</v>
      </c>
      <c r="H199" s="106">
        <f>H200</f>
        <v>22100.46</v>
      </c>
      <c r="I199" s="106">
        <f t="shared" si="5"/>
        <v>99.999954752093501</v>
      </c>
    </row>
    <row r="200" spans="1:9" ht="47.25">
      <c r="A200" s="39" t="s">
        <v>539</v>
      </c>
      <c r="B200" s="32"/>
      <c r="C200" s="32" t="s">
        <v>243</v>
      </c>
      <c r="D200" s="32" t="s">
        <v>251</v>
      </c>
      <c r="E200" s="36" t="s">
        <v>359</v>
      </c>
      <c r="F200" s="32"/>
      <c r="G200" s="111">
        <f t="shared" ref="G200" si="7">SUM(G201)</f>
        <v>22100.47</v>
      </c>
      <c r="H200" s="111">
        <f>H201</f>
        <v>22100.46</v>
      </c>
      <c r="I200" s="106">
        <f t="shared" si="5"/>
        <v>99.999954752093501</v>
      </c>
    </row>
    <row r="201" spans="1:9" ht="47.25">
      <c r="A201" s="30" t="s">
        <v>434</v>
      </c>
      <c r="B201" s="32"/>
      <c r="C201" s="32" t="s">
        <v>243</v>
      </c>
      <c r="D201" s="32" t="s">
        <v>251</v>
      </c>
      <c r="E201" s="36" t="s">
        <v>435</v>
      </c>
      <c r="F201" s="32"/>
      <c r="G201" s="111">
        <f>SUM(G203,G205,)</f>
        <v>22100.47</v>
      </c>
      <c r="H201" s="111">
        <f>H202+H204</f>
        <v>22100.46</v>
      </c>
      <c r="I201" s="106">
        <f t="shared" si="5"/>
        <v>99.999954752093501</v>
      </c>
    </row>
    <row r="202" spans="1:9" ht="63">
      <c r="A202" s="38" t="s">
        <v>224</v>
      </c>
      <c r="B202" s="32"/>
      <c r="C202" s="32" t="s">
        <v>243</v>
      </c>
      <c r="D202" s="32" t="s">
        <v>251</v>
      </c>
      <c r="E202" s="36" t="s">
        <v>435</v>
      </c>
      <c r="F202" s="32">
        <v>100</v>
      </c>
      <c r="G202" s="111">
        <f>SUM(G203)</f>
        <v>18338.18</v>
      </c>
      <c r="H202" s="111">
        <f>H203</f>
        <v>18338.169999999998</v>
      </c>
      <c r="I202" s="106">
        <f t="shared" si="5"/>
        <v>99.999945468961471</v>
      </c>
    </row>
    <row r="203" spans="1:9" ht="15.75">
      <c r="A203" s="38" t="s">
        <v>237</v>
      </c>
      <c r="B203" s="32"/>
      <c r="C203" s="32" t="s">
        <v>243</v>
      </c>
      <c r="D203" s="32" t="s">
        <v>251</v>
      </c>
      <c r="E203" s="36" t="s">
        <v>435</v>
      </c>
      <c r="F203" s="32">
        <v>110</v>
      </c>
      <c r="G203" s="111">
        <v>18338.18</v>
      </c>
      <c r="H203" s="111">
        <f>4213.66+15.51+14109</f>
        <v>18338.169999999998</v>
      </c>
      <c r="I203" s="106">
        <f t="shared" si="5"/>
        <v>99.999945468961471</v>
      </c>
    </row>
    <row r="204" spans="1:9" ht="31.5">
      <c r="A204" s="38" t="s">
        <v>324</v>
      </c>
      <c r="B204" s="32"/>
      <c r="C204" s="32" t="s">
        <v>243</v>
      </c>
      <c r="D204" s="32" t="s">
        <v>251</v>
      </c>
      <c r="E204" s="36" t="s">
        <v>435</v>
      </c>
      <c r="F204" s="32">
        <v>200</v>
      </c>
      <c r="G204" s="111">
        <f>SUM(G205)</f>
        <v>3762.29</v>
      </c>
      <c r="H204" s="111">
        <f>H205</f>
        <v>3762.29</v>
      </c>
      <c r="I204" s="106">
        <f t="shared" si="5"/>
        <v>100</v>
      </c>
    </row>
    <row r="205" spans="1:9" ht="31.5">
      <c r="A205" s="38" t="s">
        <v>228</v>
      </c>
      <c r="B205" s="32"/>
      <c r="C205" s="32" t="s">
        <v>243</v>
      </c>
      <c r="D205" s="32" t="s">
        <v>251</v>
      </c>
      <c r="E205" s="36" t="s">
        <v>435</v>
      </c>
      <c r="F205" s="32">
        <v>240</v>
      </c>
      <c r="G205" s="111">
        <v>3762.29</v>
      </c>
      <c r="H205" s="111">
        <v>3762.29</v>
      </c>
      <c r="I205" s="106">
        <f t="shared" ref="I205:I268" si="8">(H205/G205)*100</f>
        <v>100</v>
      </c>
    </row>
    <row r="206" spans="1:9" ht="31.5">
      <c r="A206" s="34" t="s">
        <v>345</v>
      </c>
      <c r="B206" s="32"/>
      <c r="C206" s="32" t="s">
        <v>243</v>
      </c>
      <c r="D206" s="32" t="s">
        <v>251</v>
      </c>
      <c r="E206" s="37" t="s">
        <v>39</v>
      </c>
      <c r="F206" s="32"/>
      <c r="G206" s="111">
        <f>SUM(G207)</f>
        <v>196</v>
      </c>
      <c r="H206" s="106">
        <f>H207</f>
        <v>196</v>
      </c>
      <c r="I206" s="106">
        <f t="shared" si="8"/>
        <v>100</v>
      </c>
    </row>
    <row r="207" spans="1:9" ht="47.25">
      <c r="A207" s="34" t="s">
        <v>481</v>
      </c>
      <c r="B207" s="32"/>
      <c r="C207" s="32" t="s">
        <v>243</v>
      </c>
      <c r="D207" s="32" t="s">
        <v>251</v>
      </c>
      <c r="E207" s="37" t="s">
        <v>482</v>
      </c>
      <c r="F207" s="32"/>
      <c r="G207" s="111">
        <f>SUM(G208)</f>
        <v>196</v>
      </c>
      <c r="H207" s="106">
        <f>H208</f>
        <v>196</v>
      </c>
      <c r="I207" s="106">
        <f t="shared" si="8"/>
        <v>100</v>
      </c>
    </row>
    <row r="208" spans="1:9" ht="15.75">
      <c r="A208" s="39" t="s">
        <v>85</v>
      </c>
      <c r="B208" s="32"/>
      <c r="C208" s="32" t="s">
        <v>243</v>
      </c>
      <c r="D208" s="32" t="s">
        <v>251</v>
      </c>
      <c r="E208" s="37" t="s">
        <v>483</v>
      </c>
      <c r="F208" s="32"/>
      <c r="G208" s="111">
        <f>SUM(G209)</f>
        <v>196</v>
      </c>
      <c r="H208" s="106">
        <f>H209</f>
        <v>196</v>
      </c>
      <c r="I208" s="106">
        <f t="shared" si="8"/>
        <v>100</v>
      </c>
    </row>
    <row r="209" spans="1:9" ht="31.5">
      <c r="A209" s="38" t="s">
        <v>324</v>
      </c>
      <c r="B209" s="32"/>
      <c r="C209" s="32" t="s">
        <v>243</v>
      </c>
      <c r="D209" s="32" t="s">
        <v>251</v>
      </c>
      <c r="E209" s="37" t="s">
        <v>483</v>
      </c>
      <c r="F209" s="32">
        <v>200</v>
      </c>
      <c r="G209" s="111">
        <f>SUM(G210)</f>
        <v>196</v>
      </c>
      <c r="H209" s="106">
        <f>H210</f>
        <v>196</v>
      </c>
      <c r="I209" s="106">
        <f t="shared" si="8"/>
        <v>100</v>
      </c>
    </row>
    <row r="210" spans="1:9" ht="31.5">
      <c r="A210" s="38" t="s">
        <v>228</v>
      </c>
      <c r="B210" s="32"/>
      <c r="C210" s="32" t="s">
        <v>243</v>
      </c>
      <c r="D210" s="32" t="s">
        <v>251</v>
      </c>
      <c r="E210" s="37" t="s">
        <v>483</v>
      </c>
      <c r="F210" s="32">
        <v>240</v>
      </c>
      <c r="G210" s="111">
        <v>196</v>
      </c>
      <c r="H210" s="106">
        <v>196</v>
      </c>
      <c r="I210" s="106">
        <f t="shared" si="8"/>
        <v>100</v>
      </c>
    </row>
    <row r="211" spans="1:9" ht="31.5">
      <c r="A211" s="39" t="s">
        <v>252</v>
      </c>
      <c r="B211" s="32"/>
      <c r="C211" s="32" t="s">
        <v>243</v>
      </c>
      <c r="D211" s="32" t="s">
        <v>253</v>
      </c>
      <c r="E211" s="32"/>
      <c r="F211" s="32"/>
      <c r="G211" s="111">
        <f>SUM(G212)</f>
        <v>10966.720000000001</v>
      </c>
      <c r="H211" s="106">
        <f>H212</f>
        <v>10911.08</v>
      </c>
      <c r="I211" s="106">
        <f t="shared" si="8"/>
        <v>99.492646844270666</v>
      </c>
    </row>
    <row r="212" spans="1:9" ht="31.5">
      <c r="A212" s="34" t="s">
        <v>328</v>
      </c>
      <c r="B212" s="32"/>
      <c r="C212" s="32" t="s">
        <v>243</v>
      </c>
      <c r="D212" s="32">
        <v>14</v>
      </c>
      <c r="E212" s="36" t="s">
        <v>34</v>
      </c>
      <c r="F212" s="32"/>
      <c r="G212" s="111">
        <f>SUM(G213,G232,G249,G260)</f>
        <v>10966.720000000001</v>
      </c>
      <c r="H212" s="106">
        <f>H213+H232+H249+H260</f>
        <v>10911.08</v>
      </c>
      <c r="I212" s="106">
        <f t="shared" si="8"/>
        <v>99.492646844270666</v>
      </c>
    </row>
    <row r="213" spans="1:9" ht="31.5">
      <c r="A213" s="34" t="s">
        <v>336</v>
      </c>
      <c r="B213" s="32"/>
      <c r="C213" s="32" t="s">
        <v>243</v>
      </c>
      <c r="D213" s="32">
        <v>14</v>
      </c>
      <c r="E213" s="37" t="s">
        <v>35</v>
      </c>
      <c r="F213" s="32"/>
      <c r="G213" s="111">
        <f>SUM(G214,G221,G228)</f>
        <v>8010.3</v>
      </c>
      <c r="H213" s="106">
        <f>H214+H221+H228</f>
        <v>7988.13</v>
      </c>
      <c r="I213" s="106">
        <f t="shared" si="8"/>
        <v>99.723231339650198</v>
      </c>
    </row>
    <row r="214" spans="1:9" ht="63">
      <c r="A214" s="34" t="s">
        <v>537</v>
      </c>
      <c r="B214" s="32"/>
      <c r="C214" s="32" t="s">
        <v>243</v>
      </c>
      <c r="D214" s="32">
        <v>14</v>
      </c>
      <c r="E214" s="37" t="s">
        <v>72</v>
      </c>
      <c r="F214" s="32"/>
      <c r="G214" s="111">
        <f>SUM(G215,G218)</f>
        <v>4502.8</v>
      </c>
      <c r="H214" s="106">
        <f>H215+H218</f>
        <v>4502.8</v>
      </c>
      <c r="I214" s="106">
        <f t="shared" si="8"/>
        <v>100</v>
      </c>
    </row>
    <row r="215" spans="1:9" s="12" customFormat="1" ht="63">
      <c r="A215" s="50" t="s">
        <v>371</v>
      </c>
      <c r="B215" s="28"/>
      <c r="C215" s="32" t="s">
        <v>243</v>
      </c>
      <c r="D215" s="32">
        <v>14</v>
      </c>
      <c r="E215" s="37" t="s">
        <v>77</v>
      </c>
      <c r="F215" s="32"/>
      <c r="G215" s="111">
        <f>SUM(G216)</f>
        <v>4400</v>
      </c>
      <c r="H215" s="106">
        <f>H216</f>
        <v>4400</v>
      </c>
      <c r="I215" s="106">
        <f t="shared" si="8"/>
        <v>100</v>
      </c>
    </row>
    <row r="216" spans="1:9" s="12" customFormat="1" ht="31.5">
      <c r="A216" s="38" t="s">
        <v>324</v>
      </c>
      <c r="B216" s="28"/>
      <c r="C216" s="32" t="s">
        <v>243</v>
      </c>
      <c r="D216" s="32">
        <v>14</v>
      </c>
      <c r="E216" s="37" t="s">
        <v>77</v>
      </c>
      <c r="F216" s="32">
        <v>200</v>
      </c>
      <c r="G216" s="111">
        <f>SUM(G217)</f>
        <v>4400</v>
      </c>
      <c r="H216" s="106">
        <f>H217</f>
        <v>4400</v>
      </c>
      <c r="I216" s="106">
        <f t="shared" si="8"/>
        <v>100</v>
      </c>
    </row>
    <row r="217" spans="1:9" s="12" customFormat="1" ht="31.5">
      <c r="A217" s="38" t="s">
        <v>228</v>
      </c>
      <c r="B217" s="28"/>
      <c r="C217" s="32" t="s">
        <v>243</v>
      </c>
      <c r="D217" s="32">
        <v>14</v>
      </c>
      <c r="E217" s="37" t="s">
        <v>77</v>
      </c>
      <c r="F217" s="32">
        <v>240</v>
      </c>
      <c r="G217" s="111">
        <v>4400</v>
      </c>
      <c r="H217" s="106">
        <v>4400</v>
      </c>
      <c r="I217" s="106">
        <f t="shared" si="8"/>
        <v>100</v>
      </c>
    </row>
    <row r="218" spans="1:9" ht="63">
      <c r="A218" s="52" t="s">
        <v>538</v>
      </c>
      <c r="B218" s="32"/>
      <c r="C218" s="32" t="s">
        <v>243</v>
      </c>
      <c r="D218" s="32">
        <v>14</v>
      </c>
      <c r="E218" s="37" t="s">
        <v>78</v>
      </c>
      <c r="F218" s="32"/>
      <c r="G218" s="111">
        <f>SUM(G219)</f>
        <v>102.8</v>
      </c>
      <c r="H218" s="106">
        <f>H219</f>
        <v>102.8</v>
      </c>
      <c r="I218" s="106">
        <f t="shared" si="8"/>
        <v>100</v>
      </c>
    </row>
    <row r="219" spans="1:9" ht="31.5">
      <c r="A219" s="38" t="s">
        <v>324</v>
      </c>
      <c r="B219" s="32"/>
      <c r="C219" s="32" t="s">
        <v>243</v>
      </c>
      <c r="D219" s="32" t="s">
        <v>253</v>
      </c>
      <c r="E219" s="37" t="s">
        <v>78</v>
      </c>
      <c r="F219" s="32">
        <v>200</v>
      </c>
      <c r="G219" s="111">
        <f>SUM(G220)</f>
        <v>102.8</v>
      </c>
      <c r="H219" s="106">
        <f>H220</f>
        <v>102.8</v>
      </c>
      <c r="I219" s="106">
        <f t="shared" si="8"/>
        <v>100</v>
      </c>
    </row>
    <row r="220" spans="1:9" ht="31.5">
      <c r="A220" s="38" t="s">
        <v>228</v>
      </c>
      <c r="B220" s="32"/>
      <c r="C220" s="32" t="s">
        <v>243</v>
      </c>
      <c r="D220" s="32" t="s">
        <v>253</v>
      </c>
      <c r="E220" s="37" t="s">
        <v>78</v>
      </c>
      <c r="F220" s="32">
        <v>240</v>
      </c>
      <c r="G220" s="111">
        <v>102.8</v>
      </c>
      <c r="H220" s="106">
        <v>102.8</v>
      </c>
      <c r="I220" s="106">
        <f t="shared" si="8"/>
        <v>100</v>
      </c>
    </row>
    <row r="221" spans="1:9" ht="63">
      <c r="A221" s="52" t="s">
        <v>169</v>
      </c>
      <c r="B221" s="32"/>
      <c r="C221" s="32" t="s">
        <v>243</v>
      </c>
      <c r="D221" s="32" t="s">
        <v>253</v>
      </c>
      <c r="E221" s="37" t="s">
        <v>73</v>
      </c>
      <c r="F221" s="32"/>
      <c r="G221" s="111">
        <f>SUM(G222,G225)</f>
        <v>3459.3</v>
      </c>
      <c r="H221" s="106">
        <f>H222+H225</f>
        <v>3448.53</v>
      </c>
      <c r="I221" s="106">
        <f t="shared" si="8"/>
        <v>99.688665336917865</v>
      </c>
    </row>
    <row r="222" spans="1:9" ht="47.25">
      <c r="A222" s="52" t="s">
        <v>74</v>
      </c>
      <c r="B222" s="32"/>
      <c r="C222" s="32" t="s">
        <v>243</v>
      </c>
      <c r="D222" s="32" t="s">
        <v>253</v>
      </c>
      <c r="E222" s="37" t="s">
        <v>155</v>
      </c>
      <c r="F222" s="32"/>
      <c r="G222" s="111">
        <f>SUM(G223)</f>
        <v>453</v>
      </c>
      <c r="H222" s="106">
        <f>H223</f>
        <v>442.23</v>
      </c>
      <c r="I222" s="106">
        <f t="shared" si="8"/>
        <v>97.622516556291401</v>
      </c>
    </row>
    <row r="223" spans="1:9" ht="31.5">
      <c r="A223" s="38" t="s">
        <v>324</v>
      </c>
      <c r="B223" s="32"/>
      <c r="C223" s="32" t="s">
        <v>243</v>
      </c>
      <c r="D223" s="32" t="s">
        <v>253</v>
      </c>
      <c r="E223" s="37" t="s">
        <v>155</v>
      </c>
      <c r="F223" s="32">
        <v>200</v>
      </c>
      <c r="G223" s="111">
        <f>SUM(G224)</f>
        <v>453</v>
      </c>
      <c r="H223" s="106">
        <f>H224</f>
        <v>442.23</v>
      </c>
      <c r="I223" s="106">
        <f t="shared" si="8"/>
        <v>97.622516556291401</v>
      </c>
    </row>
    <row r="224" spans="1:9" ht="31.5">
      <c r="A224" s="38" t="s">
        <v>228</v>
      </c>
      <c r="B224" s="32"/>
      <c r="C224" s="32" t="s">
        <v>243</v>
      </c>
      <c r="D224" s="32" t="s">
        <v>253</v>
      </c>
      <c r="E224" s="37" t="s">
        <v>155</v>
      </c>
      <c r="F224" s="32">
        <v>240</v>
      </c>
      <c r="G224" s="111">
        <v>453</v>
      </c>
      <c r="H224" s="106">
        <v>442.23</v>
      </c>
      <c r="I224" s="106">
        <f t="shared" si="8"/>
        <v>97.622516556291401</v>
      </c>
    </row>
    <row r="225" spans="1:9" s="12" customFormat="1" ht="31.5">
      <c r="A225" s="52" t="s">
        <v>75</v>
      </c>
      <c r="B225" s="32"/>
      <c r="C225" s="32" t="s">
        <v>243</v>
      </c>
      <c r="D225" s="32" t="s">
        <v>253</v>
      </c>
      <c r="E225" s="37" t="s">
        <v>79</v>
      </c>
      <c r="F225" s="32"/>
      <c r="G225" s="111">
        <f>SUM(G226)</f>
        <v>3006.3</v>
      </c>
      <c r="H225" s="106">
        <f>H226</f>
        <v>3006.3</v>
      </c>
      <c r="I225" s="106">
        <f t="shared" si="8"/>
        <v>100</v>
      </c>
    </row>
    <row r="226" spans="1:9" s="12" customFormat="1" ht="31.5">
      <c r="A226" s="38" t="s">
        <v>324</v>
      </c>
      <c r="B226" s="32"/>
      <c r="C226" s="32" t="s">
        <v>243</v>
      </c>
      <c r="D226" s="32" t="s">
        <v>253</v>
      </c>
      <c r="E226" s="37" t="s">
        <v>79</v>
      </c>
      <c r="F226" s="32">
        <v>200</v>
      </c>
      <c r="G226" s="111">
        <f>SUM(G227)</f>
        <v>3006.3</v>
      </c>
      <c r="H226" s="106">
        <f>H227</f>
        <v>3006.3</v>
      </c>
      <c r="I226" s="106">
        <f t="shared" si="8"/>
        <v>100</v>
      </c>
    </row>
    <row r="227" spans="1:9" s="12" customFormat="1" ht="31.5">
      <c r="A227" s="38" t="s">
        <v>228</v>
      </c>
      <c r="B227" s="32"/>
      <c r="C227" s="32" t="s">
        <v>243</v>
      </c>
      <c r="D227" s="32" t="s">
        <v>253</v>
      </c>
      <c r="E227" s="37" t="s">
        <v>79</v>
      </c>
      <c r="F227" s="32">
        <v>240</v>
      </c>
      <c r="G227" s="111">
        <v>3006.3</v>
      </c>
      <c r="H227" s="106">
        <v>3006.3</v>
      </c>
      <c r="I227" s="106">
        <f t="shared" si="8"/>
        <v>100</v>
      </c>
    </row>
    <row r="228" spans="1:9" s="12" customFormat="1" ht="63">
      <c r="A228" s="52" t="s">
        <v>476</v>
      </c>
      <c r="B228" s="32"/>
      <c r="C228" s="32" t="s">
        <v>243</v>
      </c>
      <c r="D228" s="32" t="s">
        <v>253</v>
      </c>
      <c r="E228" s="37" t="s">
        <v>76</v>
      </c>
      <c r="F228" s="32"/>
      <c r="G228" s="111">
        <f>G229</f>
        <v>48.2</v>
      </c>
      <c r="H228" s="106">
        <v>36.799999999999997</v>
      </c>
      <c r="I228" s="106">
        <f t="shared" si="8"/>
        <v>76.348547717842308</v>
      </c>
    </row>
    <row r="229" spans="1:9" s="12" customFormat="1" ht="31.5">
      <c r="A229" s="52" t="s">
        <v>729</v>
      </c>
      <c r="B229" s="32"/>
      <c r="C229" s="32" t="s">
        <v>243</v>
      </c>
      <c r="D229" s="32" t="s">
        <v>253</v>
      </c>
      <c r="E229" s="37" t="s">
        <v>738</v>
      </c>
      <c r="F229" s="32"/>
      <c r="G229" s="111">
        <f>SUM(G230)</f>
        <v>48.2</v>
      </c>
      <c r="H229" s="106">
        <v>36.799999999999997</v>
      </c>
      <c r="I229" s="106">
        <f t="shared" si="8"/>
        <v>76.348547717842308</v>
      </c>
    </row>
    <row r="230" spans="1:9" s="12" customFormat="1" ht="31.5">
      <c r="A230" s="38" t="s">
        <v>324</v>
      </c>
      <c r="B230" s="32"/>
      <c r="C230" s="32" t="s">
        <v>243</v>
      </c>
      <c r="D230" s="32" t="s">
        <v>253</v>
      </c>
      <c r="E230" s="37" t="s">
        <v>738</v>
      </c>
      <c r="F230" s="32">
        <v>200</v>
      </c>
      <c r="G230" s="111">
        <f>SUM(G231)</f>
        <v>48.2</v>
      </c>
      <c r="H230" s="106">
        <v>36.799999999999997</v>
      </c>
      <c r="I230" s="106">
        <f t="shared" si="8"/>
        <v>76.348547717842308</v>
      </c>
    </row>
    <row r="231" spans="1:9" s="12" customFormat="1" ht="31.5">
      <c r="A231" s="39" t="s">
        <v>228</v>
      </c>
      <c r="B231" s="32"/>
      <c r="C231" s="32" t="s">
        <v>243</v>
      </c>
      <c r="D231" s="32" t="s">
        <v>253</v>
      </c>
      <c r="E231" s="37" t="s">
        <v>738</v>
      </c>
      <c r="F231" s="32">
        <v>240</v>
      </c>
      <c r="G231" s="111">
        <v>48.2</v>
      </c>
      <c r="H231" s="106">
        <v>36.799999999999997</v>
      </c>
      <c r="I231" s="106">
        <f t="shared" si="8"/>
        <v>76.348547717842308</v>
      </c>
    </row>
    <row r="232" spans="1:9" ht="47.25">
      <c r="A232" s="34" t="s">
        <v>337</v>
      </c>
      <c r="B232" s="32"/>
      <c r="C232" s="32" t="s">
        <v>243</v>
      </c>
      <c r="D232" s="32" t="s">
        <v>253</v>
      </c>
      <c r="E232" s="36" t="s">
        <v>36</v>
      </c>
      <c r="F232" s="32"/>
      <c r="G232" s="111">
        <f>SUM(G233,G237,G241,G245)</f>
        <v>212.4</v>
      </c>
      <c r="H232" s="106">
        <f>H233+H237+H241+H245</f>
        <v>212.4</v>
      </c>
      <c r="I232" s="106">
        <f t="shared" si="8"/>
        <v>100</v>
      </c>
    </row>
    <row r="233" spans="1:9" ht="47.25">
      <c r="A233" s="39" t="s">
        <v>179</v>
      </c>
      <c r="B233" s="32"/>
      <c r="C233" s="32" t="s">
        <v>243</v>
      </c>
      <c r="D233" s="32" t="s">
        <v>253</v>
      </c>
      <c r="E233" s="36" t="s">
        <v>86</v>
      </c>
      <c r="F233" s="32"/>
      <c r="G233" s="115">
        <f>SUM(G234)</f>
        <v>93</v>
      </c>
      <c r="H233" s="106">
        <v>93</v>
      </c>
      <c r="I233" s="106">
        <f t="shared" si="8"/>
        <v>100</v>
      </c>
    </row>
    <row r="234" spans="1:9" ht="47.25">
      <c r="A234" s="39" t="s">
        <v>180</v>
      </c>
      <c r="B234" s="32"/>
      <c r="C234" s="32" t="s">
        <v>243</v>
      </c>
      <c r="D234" s="32" t="s">
        <v>253</v>
      </c>
      <c r="E234" s="36" t="s">
        <v>87</v>
      </c>
      <c r="F234" s="32"/>
      <c r="G234" s="115">
        <f>SUM(G235)</f>
        <v>93</v>
      </c>
      <c r="H234" s="106">
        <v>93</v>
      </c>
      <c r="I234" s="106">
        <f t="shared" si="8"/>
        <v>100</v>
      </c>
    </row>
    <row r="235" spans="1:9" ht="31.5">
      <c r="A235" s="38" t="s">
        <v>324</v>
      </c>
      <c r="B235" s="32"/>
      <c r="C235" s="32" t="s">
        <v>243</v>
      </c>
      <c r="D235" s="32" t="s">
        <v>253</v>
      </c>
      <c r="E235" s="36" t="s">
        <v>87</v>
      </c>
      <c r="F235" s="32">
        <v>200</v>
      </c>
      <c r="G235" s="111">
        <f>SUM(G236)</f>
        <v>93</v>
      </c>
      <c r="H235" s="106">
        <v>93</v>
      </c>
      <c r="I235" s="106">
        <f t="shared" si="8"/>
        <v>100</v>
      </c>
    </row>
    <row r="236" spans="1:9" ht="31.5">
      <c r="A236" s="38" t="s">
        <v>228</v>
      </c>
      <c r="B236" s="32"/>
      <c r="C236" s="32" t="s">
        <v>243</v>
      </c>
      <c r="D236" s="32" t="s">
        <v>253</v>
      </c>
      <c r="E236" s="36" t="s">
        <v>87</v>
      </c>
      <c r="F236" s="32">
        <v>240</v>
      </c>
      <c r="G236" s="111">
        <v>93</v>
      </c>
      <c r="H236" s="106">
        <v>93</v>
      </c>
      <c r="I236" s="106">
        <f t="shared" si="8"/>
        <v>100</v>
      </c>
    </row>
    <row r="237" spans="1:9" ht="47.25">
      <c r="A237" s="39" t="s">
        <v>181</v>
      </c>
      <c r="B237" s="32"/>
      <c r="C237" s="32" t="s">
        <v>243</v>
      </c>
      <c r="D237" s="32" t="s">
        <v>253</v>
      </c>
      <c r="E237" s="36" t="s">
        <v>338</v>
      </c>
      <c r="F237" s="32"/>
      <c r="G237" s="111">
        <f>SUM(G238)</f>
        <v>60</v>
      </c>
      <c r="H237" s="106">
        <v>60</v>
      </c>
      <c r="I237" s="106">
        <f t="shared" si="8"/>
        <v>100</v>
      </c>
    </row>
    <row r="238" spans="1:9" ht="47.25">
      <c r="A238" s="39" t="s">
        <v>180</v>
      </c>
      <c r="B238" s="32"/>
      <c r="C238" s="32" t="s">
        <v>243</v>
      </c>
      <c r="D238" s="32" t="s">
        <v>253</v>
      </c>
      <c r="E238" s="36" t="s">
        <v>339</v>
      </c>
      <c r="F238" s="32"/>
      <c r="G238" s="111">
        <f>SUM(G239)</f>
        <v>60</v>
      </c>
      <c r="H238" s="106">
        <v>60</v>
      </c>
      <c r="I238" s="106">
        <f t="shared" si="8"/>
        <v>100</v>
      </c>
    </row>
    <row r="239" spans="1:9" ht="31.5">
      <c r="A239" s="38" t="s">
        <v>324</v>
      </c>
      <c r="B239" s="32"/>
      <c r="C239" s="32" t="s">
        <v>243</v>
      </c>
      <c r="D239" s="32" t="s">
        <v>253</v>
      </c>
      <c r="E239" s="36" t="s">
        <v>339</v>
      </c>
      <c r="F239" s="32">
        <v>200</v>
      </c>
      <c r="G239" s="111">
        <f>SUM(G240)</f>
        <v>60</v>
      </c>
      <c r="H239" s="106">
        <v>60</v>
      </c>
      <c r="I239" s="106">
        <f t="shared" si="8"/>
        <v>100</v>
      </c>
    </row>
    <row r="240" spans="1:9" ht="31.5">
      <c r="A240" s="38" t="s">
        <v>228</v>
      </c>
      <c r="B240" s="32"/>
      <c r="C240" s="32" t="s">
        <v>243</v>
      </c>
      <c r="D240" s="32" t="s">
        <v>253</v>
      </c>
      <c r="E240" s="36" t="s">
        <v>339</v>
      </c>
      <c r="F240" s="32">
        <v>240</v>
      </c>
      <c r="G240" s="111">
        <v>60</v>
      </c>
      <c r="H240" s="106">
        <v>60</v>
      </c>
      <c r="I240" s="106">
        <f t="shared" si="8"/>
        <v>100</v>
      </c>
    </row>
    <row r="241" spans="1:9" ht="31.5">
      <c r="A241" s="39" t="s">
        <v>182</v>
      </c>
      <c r="B241" s="32"/>
      <c r="C241" s="32" t="s">
        <v>243</v>
      </c>
      <c r="D241" s="32" t="s">
        <v>253</v>
      </c>
      <c r="E241" s="36" t="s">
        <v>340</v>
      </c>
      <c r="F241" s="32"/>
      <c r="G241" s="111">
        <f>SUM(G242)</f>
        <v>14.4</v>
      </c>
      <c r="H241" s="106">
        <v>14.4</v>
      </c>
      <c r="I241" s="106">
        <f t="shared" si="8"/>
        <v>100</v>
      </c>
    </row>
    <row r="242" spans="1:9" ht="47.25">
      <c r="A242" s="39" t="s">
        <v>180</v>
      </c>
      <c r="B242" s="32"/>
      <c r="C242" s="32" t="s">
        <v>243</v>
      </c>
      <c r="D242" s="32" t="s">
        <v>253</v>
      </c>
      <c r="E242" s="36" t="s">
        <v>341</v>
      </c>
      <c r="F242" s="32"/>
      <c r="G242" s="111">
        <f>SUM(G243)</f>
        <v>14.4</v>
      </c>
      <c r="H242" s="106">
        <v>14.4</v>
      </c>
      <c r="I242" s="106">
        <f t="shared" si="8"/>
        <v>100</v>
      </c>
    </row>
    <row r="243" spans="1:9" ht="31.5">
      <c r="A243" s="38" t="s">
        <v>324</v>
      </c>
      <c r="B243" s="32"/>
      <c r="C243" s="32" t="s">
        <v>243</v>
      </c>
      <c r="D243" s="32" t="s">
        <v>253</v>
      </c>
      <c r="E243" s="36" t="s">
        <v>341</v>
      </c>
      <c r="F243" s="32">
        <v>200</v>
      </c>
      <c r="G243" s="111">
        <f>SUM(G244)</f>
        <v>14.4</v>
      </c>
      <c r="H243" s="106">
        <v>14.4</v>
      </c>
      <c r="I243" s="106">
        <f t="shared" si="8"/>
        <v>100</v>
      </c>
    </row>
    <row r="244" spans="1:9" ht="31.5">
      <c r="A244" s="38" t="s">
        <v>228</v>
      </c>
      <c r="B244" s="32"/>
      <c r="C244" s="32" t="s">
        <v>243</v>
      </c>
      <c r="D244" s="32" t="s">
        <v>253</v>
      </c>
      <c r="E244" s="36" t="s">
        <v>341</v>
      </c>
      <c r="F244" s="32">
        <v>240</v>
      </c>
      <c r="G244" s="111">
        <v>14.4</v>
      </c>
      <c r="H244" s="106">
        <v>14.4</v>
      </c>
      <c r="I244" s="106">
        <f t="shared" si="8"/>
        <v>100</v>
      </c>
    </row>
    <row r="245" spans="1:9" ht="31.5">
      <c r="A245" s="39" t="s">
        <v>183</v>
      </c>
      <c r="B245" s="32"/>
      <c r="C245" s="32" t="s">
        <v>243</v>
      </c>
      <c r="D245" s="32" t="s">
        <v>253</v>
      </c>
      <c r="E245" s="36" t="s">
        <v>342</v>
      </c>
      <c r="F245" s="32"/>
      <c r="G245" s="111">
        <f>SUM(G246)</f>
        <v>45</v>
      </c>
      <c r="H245" s="106">
        <v>45</v>
      </c>
      <c r="I245" s="106">
        <f t="shared" si="8"/>
        <v>100</v>
      </c>
    </row>
    <row r="246" spans="1:9" ht="47.25">
      <c r="A246" s="39" t="s">
        <v>180</v>
      </c>
      <c r="B246" s="32"/>
      <c r="C246" s="32" t="s">
        <v>243</v>
      </c>
      <c r="D246" s="32" t="s">
        <v>253</v>
      </c>
      <c r="E246" s="36" t="s">
        <v>436</v>
      </c>
      <c r="F246" s="32"/>
      <c r="G246" s="111">
        <f>SUM(G247)</f>
        <v>45</v>
      </c>
      <c r="H246" s="106">
        <v>45</v>
      </c>
      <c r="I246" s="106">
        <f t="shared" si="8"/>
        <v>100</v>
      </c>
    </row>
    <row r="247" spans="1:9" ht="31.5">
      <c r="A247" s="38" t="s">
        <v>324</v>
      </c>
      <c r="B247" s="32"/>
      <c r="C247" s="32" t="s">
        <v>243</v>
      </c>
      <c r="D247" s="32" t="s">
        <v>253</v>
      </c>
      <c r="E247" s="36" t="s">
        <v>436</v>
      </c>
      <c r="F247" s="32">
        <v>200</v>
      </c>
      <c r="G247" s="111">
        <f>SUM(G248)</f>
        <v>45</v>
      </c>
      <c r="H247" s="106">
        <v>45</v>
      </c>
      <c r="I247" s="106">
        <f t="shared" si="8"/>
        <v>100</v>
      </c>
    </row>
    <row r="248" spans="1:9" ht="31.5">
      <c r="A248" s="38" t="s">
        <v>228</v>
      </c>
      <c r="B248" s="32"/>
      <c r="C248" s="32" t="s">
        <v>243</v>
      </c>
      <c r="D248" s="32" t="s">
        <v>253</v>
      </c>
      <c r="E248" s="36" t="s">
        <v>436</v>
      </c>
      <c r="F248" s="32">
        <v>240</v>
      </c>
      <c r="G248" s="111">
        <v>45</v>
      </c>
      <c r="H248" s="106">
        <v>45</v>
      </c>
      <c r="I248" s="106">
        <f t="shared" si="8"/>
        <v>100</v>
      </c>
    </row>
    <row r="249" spans="1:9" ht="47.25">
      <c r="A249" s="34" t="s">
        <v>343</v>
      </c>
      <c r="B249" s="32"/>
      <c r="C249" s="32" t="s">
        <v>243</v>
      </c>
      <c r="D249" s="32" t="s">
        <v>253</v>
      </c>
      <c r="E249" s="36" t="s">
        <v>37</v>
      </c>
      <c r="F249" s="32"/>
      <c r="G249" s="111">
        <f>SUM(G250,)</f>
        <v>1237.42</v>
      </c>
      <c r="H249" s="106">
        <f>H250</f>
        <v>1237.4099999999999</v>
      </c>
      <c r="I249" s="106">
        <f t="shared" si="8"/>
        <v>99.999191866948962</v>
      </c>
    </row>
    <row r="250" spans="1:9" ht="31.5">
      <c r="A250" s="34" t="s">
        <v>465</v>
      </c>
      <c r="B250" s="32"/>
      <c r="C250" s="32" t="s">
        <v>243</v>
      </c>
      <c r="D250" s="32" t="s">
        <v>253</v>
      </c>
      <c r="E250" s="36" t="s">
        <v>466</v>
      </c>
      <c r="F250" s="32"/>
      <c r="G250" s="111">
        <f>SUM(G251,G254,G257)</f>
        <v>1237.42</v>
      </c>
      <c r="H250" s="106">
        <f>H251+H254+H257</f>
        <v>1237.4099999999999</v>
      </c>
      <c r="I250" s="106">
        <f t="shared" si="8"/>
        <v>99.999191866948962</v>
      </c>
    </row>
    <row r="251" spans="1:9" ht="31.5">
      <c r="A251" s="34" t="s">
        <v>467</v>
      </c>
      <c r="B251" s="32"/>
      <c r="C251" s="32" t="s">
        <v>243</v>
      </c>
      <c r="D251" s="32" t="s">
        <v>253</v>
      </c>
      <c r="E251" s="36" t="s">
        <v>468</v>
      </c>
      <c r="F251" s="32"/>
      <c r="G251" s="111">
        <f>SUM(G252)</f>
        <v>225.72</v>
      </c>
      <c r="H251" s="120">
        <f>H252</f>
        <v>225.72</v>
      </c>
      <c r="I251" s="106">
        <f t="shared" si="8"/>
        <v>100</v>
      </c>
    </row>
    <row r="252" spans="1:9" ht="31.5">
      <c r="A252" s="38" t="s">
        <v>324</v>
      </c>
      <c r="B252" s="32"/>
      <c r="C252" s="32" t="s">
        <v>243</v>
      </c>
      <c r="D252" s="32" t="s">
        <v>253</v>
      </c>
      <c r="E252" s="36" t="s">
        <v>468</v>
      </c>
      <c r="F252" s="32">
        <v>200</v>
      </c>
      <c r="G252" s="111">
        <f>SUM(G253)</f>
        <v>225.72</v>
      </c>
      <c r="H252" s="106">
        <f>H253</f>
        <v>225.72</v>
      </c>
      <c r="I252" s="106">
        <f t="shared" si="8"/>
        <v>100</v>
      </c>
    </row>
    <row r="253" spans="1:9" ht="31.5">
      <c r="A253" s="38" t="s">
        <v>228</v>
      </c>
      <c r="B253" s="32"/>
      <c r="C253" s="32" t="s">
        <v>243</v>
      </c>
      <c r="D253" s="32" t="s">
        <v>253</v>
      </c>
      <c r="E253" s="36" t="s">
        <v>468</v>
      </c>
      <c r="F253" s="32">
        <v>240</v>
      </c>
      <c r="G253" s="111">
        <v>225.72</v>
      </c>
      <c r="H253" s="106">
        <v>225.72</v>
      </c>
      <c r="I253" s="106">
        <f t="shared" si="8"/>
        <v>100</v>
      </c>
    </row>
    <row r="254" spans="1:9" ht="31.5">
      <c r="A254" s="38" t="s">
        <v>469</v>
      </c>
      <c r="B254" s="32"/>
      <c r="C254" s="32" t="s">
        <v>243</v>
      </c>
      <c r="D254" s="32" t="s">
        <v>253</v>
      </c>
      <c r="E254" s="36" t="s">
        <v>470</v>
      </c>
      <c r="F254" s="32"/>
      <c r="G254" s="111">
        <f>SUM(G255)</f>
        <v>678.67</v>
      </c>
      <c r="H254" s="106">
        <f>H255</f>
        <v>678.67</v>
      </c>
      <c r="I254" s="106">
        <f t="shared" si="8"/>
        <v>100</v>
      </c>
    </row>
    <row r="255" spans="1:9" ht="31.5">
      <c r="A255" s="38" t="s">
        <v>324</v>
      </c>
      <c r="B255" s="32"/>
      <c r="C255" s="32" t="s">
        <v>243</v>
      </c>
      <c r="D255" s="32" t="s">
        <v>253</v>
      </c>
      <c r="E255" s="36" t="s">
        <v>470</v>
      </c>
      <c r="F255" s="32">
        <v>200</v>
      </c>
      <c r="G255" s="111">
        <f>SUM(G256)</f>
        <v>678.67</v>
      </c>
      <c r="H255" s="106">
        <f>H256</f>
        <v>678.67</v>
      </c>
      <c r="I255" s="106">
        <f t="shared" si="8"/>
        <v>100</v>
      </c>
    </row>
    <row r="256" spans="1:9" ht="31.5">
      <c r="A256" s="38" t="s">
        <v>228</v>
      </c>
      <c r="B256" s="32"/>
      <c r="C256" s="32" t="s">
        <v>243</v>
      </c>
      <c r="D256" s="32" t="s">
        <v>253</v>
      </c>
      <c r="E256" s="36" t="s">
        <v>470</v>
      </c>
      <c r="F256" s="32">
        <v>240</v>
      </c>
      <c r="G256" s="111">
        <v>678.67</v>
      </c>
      <c r="H256" s="106">
        <v>678.67</v>
      </c>
      <c r="I256" s="106">
        <f t="shared" si="8"/>
        <v>100</v>
      </c>
    </row>
    <row r="257" spans="1:9" ht="47.25">
      <c r="A257" s="34" t="s">
        <v>170</v>
      </c>
      <c r="B257" s="32"/>
      <c r="C257" s="32" t="s">
        <v>243</v>
      </c>
      <c r="D257" s="32" t="s">
        <v>253</v>
      </c>
      <c r="E257" s="36" t="s">
        <v>471</v>
      </c>
      <c r="F257" s="32"/>
      <c r="G257" s="111">
        <f>SUM(G258)</f>
        <v>333.03</v>
      </c>
      <c r="H257" s="106">
        <f>H258</f>
        <v>333.02</v>
      </c>
      <c r="I257" s="106">
        <f t="shared" si="8"/>
        <v>99.99699726751345</v>
      </c>
    </row>
    <row r="258" spans="1:9" ht="31.5">
      <c r="A258" s="38" t="s">
        <v>324</v>
      </c>
      <c r="B258" s="32"/>
      <c r="C258" s="32" t="s">
        <v>243</v>
      </c>
      <c r="D258" s="32" t="s">
        <v>253</v>
      </c>
      <c r="E258" s="36" t="s">
        <v>471</v>
      </c>
      <c r="F258" s="32">
        <v>200</v>
      </c>
      <c r="G258" s="111">
        <f>SUM(G259)</f>
        <v>333.03</v>
      </c>
      <c r="H258" s="106">
        <f>H259</f>
        <v>333.02</v>
      </c>
      <c r="I258" s="106">
        <f t="shared" si="8"/>
        <v>99.99699726751345</v>
      </c>
    </row>
    <row r="259" spans="1:9" s="12" customFormat="1" ht="31.5">
      <c r="A259" s="38" t="s">
        <v>228</v>
      </c>
      <c r="B259" s="32"/>
      <c r="C259" s="32" t="s">
        <v>243</v>
      </c>
      <c r="D259" s="32" t="s">
        <v>253</v>
      </c>
      <c r="E259" s="36" t="s">
        <v>471</v>
      </c>
      <c r="F259" s="32">
        <v>240</v>
      </c>
      <c r="G259" s="111">
        <v>333.03</v>
      </c>
      <c r="H259" s="106">
        <v>333.02</v>
      </c>
      <c r="I259" s="106">
        <f t="shared" si="8"/>
        <v>99.99699726751345</v>
      </c>
    </row>
    <row r="260" spans="1:9" ht="31.5">
      <c r="A260" s="34" t="s">
        <v>344</v>
      </c>
      <c r="B260" s="32"/>
      <c r="C260" s="32" t="s">
        <v>243</v>
      </c>
      <c r="D260" s="32" t="s">
        <v>253</v>
      </c>
      <c r="E260" s="36" t="s">
        <v>38</v>
      </c>
      <c r="F260" s="32"/>
      <c r="G260" s="111">
        <f>SUM(G261,G274)</f>
        <v>1506.6000000000001</v>
      </c>
      <c r="H260" s="106">
        <f>H261+H274</f>
        <v>1473.14</v>
      </c>
      <c r="I260" s="106">
        <f t="shared" si="8"/>
        <v>97.779105270144697</v>
      </c>
    </row>
    <row r="261" spans="1:9" ht="15.75">
      <c r="A261" s="34" t="s">
        <v>453</v>
      </c>
      <c r="B261" s="32"/>
      <c r="C261" s="32" t="s">
        <v>243</v>
      </c>
      <c r="D261" s="32" t="s">
        <v>253</v>
      </c>
      <c r="E261" s="36" t="s">
        <v>88</v>
      </c>
      <c r="F261" s="32"/>
      <c r="G261" s="111">
        <f>SUM(G262,G265,G268,G271,)</f>
        <v>1446.2</v>
      </c>
      <c r="H261" s="106">
        <f>H262+H265+H268+H271</f>
        <v>1412.74</v>
      </c>
      <c r="I261" s="106">
        <f t="shared" si="8"/>
        <v>97.686350435624391</v>
      </c>
    </row>
    <row r="262" spans="1:9" s="12" customFormat="1" ht="15.75">
      <c r="A262" s="38" t="s">
        <v>373</v>
      </c>
      <c r="B262" s="36"/>
      <c r="C262" s="32" t="s">
        <v>243</v>
      </c>
      <c r="D262" s="32" t="s">
        <v>253</v>
      </c>
      <c r="E262" s="36" t="s">
        <v>472</v>
      </c>
      <c r="F262" s="32"/>
      <c r="G262" s="111">
        <f>SUM(G263)</f>
        <v>90</v>
      </c>
      <c r="H262" s="106">
        <f>H263</f>
        <v>56.54</v>
      </c>
      <c r="I262" s="106">
        <f t="shared" si="8"/>
        <v>62.822222222222223</v>
      </c>
    </row>
    <row r="263" spans="1:9" s="12" customFormat="1" ht="31.5">
      <c r="A263" s="38" t="s">
        <v>324</v>
      </c>
      <c r="B263" s="32"/>
      <c r="C263" s="32" t="s">
        <v>243</v>
      </c>
      <c r="D263" s="32" t="s">
        <v>253</v>
      </c>
      <c r="E263" s="36" t="s">
        <v>472</v>
      </c>
      <c r="F263" s="32">
        <v>200</v>
      </c>
      <c r="G263" s="111">
        <f>SUM(G264)</f>
        <v>90</v>
      </c>
      <c r="H263" s="106">
        <f>H264</f>
        <v>56.54</v>
      </c>
      <c r="I263" s="106">
        <f t="shared" si="8"/>
        <v>62.822222222222223</v>
      </c>
    </row>
    <row r="264" spans="1:9" s="12" customFormat="1" ht="31.5">
      <c r="A264" s="38" t="s">
        <v>228</v>
      </c>
      <c r="B264" s="32"/>
      <c r="C264" s="32" t="s">
        <v>243</v>
      </c>
      <c r="D264" s="32" t="s">
        <v>253</v>
      </c>
      <c r="E264" s="36" t="s">
        <v>472</v>
      </c>
      <c r="F264" s="32">
        <v>240</v>
      </c>
      <c r="G264" s="111">
        <v>90</v>
      </c>
      <c r="H264" s="106">
        <v>56.54</v>
      </c>
      <c r="I264" s="106">
        <f t="shared" si="8"/>
        <v>62.822222222222223</v>
      </c>
    </row>
    <row r="265" spans="1:9" s="12" customFormat="1" ht="47.25">
      <c r="A265" s="38" t="s">
        <v>374</v>
      </c>
      <c r="B265" s="36"/>
      <c r="C265" s="32" t="s">
        <v>243</v>
      </c>
      <c r="D265" s="32" t="s">
        <v>253</v>
      </c>
      <c r="E265" s="36" t="s">
        <v>473</v>
      </c>
      <c r="F265" s="32"/>
      <c r="G265" s="111">
        <f>SUM(G266)</f>
        <v>749.39</v>
      </c>
      <c r="H265" s="106">
        <f>H266</f>
        <v>749.39</v>
      </c>
      <c r="I265" s="106">
        <f t="shared" si="8"/>
        <v>100</v>
      </c>
    </row>
    <row r="266" spans="1:9" s="12" customFormat="1" ht="31.5">
      <c r="A266" s="38" t="s">
        <v>324</v>
      </c>
      <c r="B266" s="32"/>
      <c r="C266" s="32" t="s">
        <v>243</v>
      </c>
      <c r="D266" s="32" t="s">
        <v>253</v>
      </c>
      <c r="E266" s="36" t="s">
        <v>473</v>
      </c>
      <c r="F266" s="32">
        <v>200</v>
      </c>
      <c r="G266" s="111">
        <f>SUM(G267)</f>
        <v>749.39</v>
      </c>
      <c r="H266" s="106">
        <f>H267</f>
        <v>749.39</v>
      </c>
      <c r="I266" s="106">
        <f t="shared" si="8"/>
        <v>100</v>
      </c>
    </row>
    <row r="267" spans="1:9" s="12" customFormat="1" ht="31.5">
      <c r="A267" s="38" t="s">
        <v>228</v>
      </c>
      <c r="B267" s="32"/>
      <c r="C267" s="32" t="s">
        <v>243</v>
      </c>
      <c r="D267" s="32" t="s">
        <v>253</v>
      </c>
      <c r="E267" s="36" t="s">
        <v>473</v>
      </c>
      <c r="F267" s="32">
        <v>240</v>
      </c>
      <c r="G267" s="111">
        <v>749.39</v>
      </c>
      <c r="H267" s="106">
        <v>749.39</v>
      </c>
      <c r="I267" s="106">
        <f t="shared" si="8"/>
        <v>100</v>
      </c>
    </row>
    <row r="268" spans="1:9" s="12" customFormat="1" ht="47.25">
      <c r="A268" s="38" t="s">
        <v>375</v>
      </c>
      <c r="B268" s="36"/>
      <c r="C268" s="32" t="s">
        <v>243</v>
      </c>
      <c r="D268" s="32" t="s">
        <v>253</v>
      </c>
      <c r="E268" s="36" t="s">
        <v>478</v>
      </c>
      <c r="F268" s="32"/>
      <c r="G268" s="111">
        <f>SUM(G269)</f>
        <v>477.81</v>
      </c>
      <c r="H268" s="106">
        <f>H269</f>
        <v>477.81</v>
      </c>
      <c r="I268" s="106">
        <f t="shared" si="8"/>
        <v>100</v>
      </c>
    </row>
    <row r="269" spans="1:9" s="12" customFormat="1" ht="31.5">
      <c r="A269" s="38" t="s">
        <v>324</v>
      </c>
      <c r="B269" s="32"/>
      <c r="C269" s="32" t="s">
        <v>243</v>
      </c>
      <c r="D269" s="32" t="s">
        <v>253</v>
      </c>
      <c r="E269" s="36" t="s">
        <v>478</v>
      </c>
      <c r="F269" s="32">
        <v>200</v>
      </c>
      <c r="G269" s="111">
        <f>SUM(G270)</f>
        <v>477.81</v>
      </c>
      <c r="H269" s="106">
        <f>H270</f>
        <v>477.81</v>
      </c>
      <c r="I269" s="106">
        <f t="shared" ref="I269:I332" si="9">(H269/G269)*100</f>
        <v>100</v>
      </c>
    </row>
    <row r="270" spans="1:9" s="12" customFormat="1" ht="31.5">
      <c r="A270" s="38" t="s">
        <v>228</v>
      </c>
      <c r="B270" s="32"/>
      <c r="C270" s="32" t="s">
        <v>243</v>
      </c>
      <c r="D270" s="32" t="s">
        <v>253</v>
      </c>
      <c r="E270" s="36" t="s">
        <v>478</v>
      </c>
      <c r="F270" s="32">
        <v>240</v>
      </c>
      <c r="G270" s="111">
        <v>477.81</v>
      </c>
      <c r="H270" s="106">
        <v>477.81</v>
      </c>
      <c r="I270" s="106">
        <f t="shared" si="9"/>
        <v>100</v>
      </c>
    </row>
    <row r="271" spans="1:9" s="12" customFormat="1" ht="63">
      <c r="A271" s="38" t="s">
        <v>376</v>
      </c>
      <c r="B271" s="36"/>
      <c r="C271" s="32" t="s">
        <v>243</v>
      </c>
      <c r="D271" s="32" t="s">
        <v>253</v>
      </c>
      <c r="E271" s="36" t="s">
        <v>464</v>
      </c>
      <c r="F271" s="32"/>
      <c r="G271" s="111">
        <f>SUM(G272)</f>
        <v>129</v>
      </c>
      <c r="H271" s="106">
        <f>H272</f>
        <v>129</v>
      </c>
      <c r="I271" s="106">
        <f t="shared" si="9"/>
        <v>100</v>
      </c>
    </row>
    <row r="272" spans="1:9" s="12" customFormat="1" ht="31.5">
      <c r="A272" s="38" t="s">
        <v>324</v>
      </c>
      <c r="B272" s="32"/>
      <c r="C272" s="32" t="s">
        <v>243</v>
      </c>
      <c r="D272" s="32" t="s">
        <v>253</v>
      </c>
      <c r="E272" s="36" t="s">
        <v>464</v>
      </c>
      <c r="F272" s="32">
        <v>200</v>
      </c>
      <c r="G272" s="111">
        <f>SUM(G273)</f>
        <v>129</v>
      </c>
      <c r="H272" s="106">
        <f>H273</f>
        <v>129</v>
      </c>
      <c r="I272" s="106">
        <f t="shared" si="9"/>
        <v>100</v>
      </c>
    </row>
    <row r="273" spans="1:9" s="12" customFormat="1" ht="31.5">
      <c r="A273" s="38" t="s">
        <v>228</v>
      </c>
      <c r="B273" s="32"/>
      <c r="C273" s="32" t="s">
        <v>243</v>
      </c>
      <c r="D273" s="32" t="s">
        <v>253</v>
      </c>
      <c r="E273" s="36" t="s">
        <v>464</v>
      </c>
      <c r="F273" s="32">
        <v>240</v>
      </c>
      <c r="G273" s="111">
        <v>129</v>
      </c>
      <c r="H273" s="106">
        <v>129</v>
      </c>
      <c r="I273" s="106">
        <f t="shared" si="9"/>
        <v>100</v>
      </c>
    </row>
    <row r="274" spans="1:9" s="12" customFormat="1" ht="63">
      <c r="A274" s="40" t="s">
        <v>474</v>
      </c>
      <c r="B274" s="32"/>
      <c r="C274" s="32" t="s">
        <v>243</v>
      </c>
      <c r="D274" s="32" t="s">
        <v>253</v>
      </c>
      <c r="E274" s="36" t="s">
        <v>454</v>
      </c>
      <c r="F274" s="32"/>
      <c r="G274" s="111">
        <f t="shared" ref="G274:G275" si="10">SUM(G275)</f>
        <v>60.4</v>
      </c>
      <c r="H274" s="106">
        <v>60.4</v>
      </c>
      <c r="I274" s="106">
        <f t="shared" si="9"/>
        <v>100</v>
      </c>
    </row>
    <row r="275" spans="1:9" s="12" customFormat="1" ht="63">
      <c r="A275" s="40" t="s">
        <v>475</v>
      </c>
      <c r="B275" s="32"/>
      <c r="C275" s="32" t="s">
        <v>243</v>
      </c>
      <c r="D275" s="32" t="s">
        <v>253</v>
      </c>
      <c r="E275" s="36" t="s">
        <v>455</v>
      </c>
      <c r="F275" s="32"/>
      <c r="G275" s="111">
        <f t="shared" si="10"/>
        <v>60.4</v>
      </c>
      <c r="H275" s="106">
        <v>60.4</v>
      </c>
      <c r="I275" s="106">
        <f t="shared" si="9"/>
        <v>100</v>
      </c>
    </row>
    <row r="276" spans="1:9" s="12" customFormat="1" ht="31.5">
      <c r="A276" s="38" t="s">
        <v>324</v>
      </c>
      <c r="B276" s="32"/>
      <c r="C276" s="32" t="s">
        <v>243</v>
      </c>
      <c r="D276" s="32" t="s">
        <v>253</v>
      </c>
      <c r="E276" s="36" t="s">
        <v>455</v>
      </c>
      <c r="F276" s="32">
        <v>200</v>
      </c>
      <c r="G276" s="111">
        <f>SUM(G277)</f>
        <v>60.4</v>
      </c>
      <c r="H276" s="106">
        <v>60.4</v>
      </c>
      <c r="I276" s="106">
        <f t="shared" si="9"/>
        <v>100</v>
      </c>
    </row>
    <row r="277" spans="1:9" s="12" customFormat="1" ht="31.5">
      <c r="A277" s="38" t="s">
        <v>228</v>
      </c>
      <c r="B277" s="32"/>
      <c r="C277" s="32" t="s">
        <v>243</v>
      </c>
      <c r="D277" s="32" t="s">
        <v>253</v>
      </c>
      <c r="E277" s="36" t="s">
        <v>455</v>
      </c>
      <c r="F277" s="32">
        <v>240</v>
      </c>
      <c r="G277" s="111">
        <v>60.4</v>
      </c>
      <c r="H277" s="106">
        <v>60.4</v>
      </c>
      <c r="I277" s="106">
        <f t="shared" si="9"/>
        <v>100</v>
      </c>
    </row>
    <row r="278" spans="1:9" ht="15.75">
      <c r="A278" s="34" t="s">
        <v>254</v>
      </c>
      <c r="B278" s="32"/>
      <c r="C278" s="32" t="s">
        <v>227</v>
      </c>
      <c r="D278" s="32"/>
      <c r="E278" s="33"/>
      <c r="F278" s="33"/>
      <c r="G278" s="111">
        <f>SUM(G279,G289,G369,G404)</f>
        <v>161229.21</v>
      </c>
      <c r="H278" s="106">
        <f>H279+H289+H369+H404</f>
        <v>156556.96</v>
      </c>
      <c r="I278" s="106">
        <f t="shared" si="9"/>
        <v>97.102106994135866</v>
      </c>
    </row>
    <row r="279" spans="1:9" s="12" customFormat="1" ht="15.75">
      <c r="A279" s="34" t="s">
        <v>486</v>
      </c>
      <c r="B279" s="32"/>
      <c r="C279" s="32" t="s">
        <v>227</v>
      </c>
      <c r="D279" s="32" t="s">
        <v>262</v>
      </c>
      <c r="E279" s="59"/>
      <c r="F279" s="59"/>
      <c r="G279" s="111">
        <f t="shared" ref="G279:G281" si="11">SUM(G280)</f>
        <v>1645</v>
      </c>
      <c r="H279" s="106">
        <f>H280</f>
        <v>1631.1399999999999</v>
      </c>
      <c r="I279" s="106">
        <f t="shared" si="9"/>
        <v>99.157446808510628</v>
      </c>
    </row>
    <row r="280" spans="1:9" s="12" customFormat="1" ht="47.25">
      <c r="A280" s="34" t="s">
        <v>330</v>
      </c>
      <c r="B280" s="32"/>
      <c r="C280" s="32" t="s">
        <v>227</v>
      </c>
      <c r="D280" s="32" t="s">
        <v>262</v>
      </c>
      <c r="E280" s="36" t="s">
        <v>45</v>
      </c>
      <c r="F280" s="59"/>
      <c r="G280" s="111">
        <f t="shared" si="11"/>
        <v>1645</v>
      </c>
      <c r="H280" s="106">
        <f>H281</f>
        <v>1631.1399999999999</v>
      </c>
      <c r="I280" s="106">
        <f t="shared" si="9"/>
        <v>99.157446808510628</v>
      </c>
    </row>
    <row r="281" spans="1:9" s="12" customFormat="1" ht="31.5">
      <c r="A281" s="38" t="s">
        <v>555</v>
      </c>
      <c r="B281" s="32"/>
      <c r="C281" s="32" t="s">
        <v>227</v>
      </c>
      <c r="D281" s="32" t="s">
        <v>262</v>
      </c>
      <c r="E281" s="36" t="s">
        <v>556</v>
      </c>
      <c r="F281" s="59"/>
      <c r="G281" s="111">
        <f t="shared" si="11"/>
        <v>1645</v>
      </c>
      <c r="H281" s="106">
        <f>H282</f>
        <v>1631.1399999999999</v>
      </c>
      <c r="I281" s="106">
        <f t="shared" si="9"/>
        <v>99.157446808510628</v>
      </c>
    </row>
    <row r="282" spans="1:9" s="12" customFormat="1" ht="47.25">
      <c r="A282" s="34" t="s">
        <v>485</v>
      </c>
      <c r="B282" s="32"/>
      <c r="C282" s="32" t="s">
        <v>227</v>
      </c>
      <c r="D282" s="32" t="s">
        <v>262</v>
      </c>
      <c r="E282" s="36" t="s">
        <v>557</v>
      </c>
      <c r="F282" s="59"/>
      <c r="G282" s="111">
        <f>SUM(G283,G286)</f>
        <v>1645</v>
      </c>
      <c r="H282" s="106">
        <f>H283+H286</f>
        <v>1631.1399999999999</v>
      </c>
      <c r="I282" s="106">
        <f t="shared" si="9"/>
        <v>99.157446808510628</v>
      </c>
    </row>
    <row r="283" spans="1:9" s="12" customFormat="1" ht="63">
      <c r="A283" s="38" t="s">
        <v>224</v>
      </c>
      <c r="B283" s="32"/>
      <c r="C283" s="32" t="s">
        <v>227</v>
      </c>
      <c r="D283" s="32" t="s">
        <v>262</v>
      </c>
      <c r="E283" s="36" t="s">
        <v>557</v>
      </c>
      <c r="F283" s="32">
        <v>100</v>
      </c>
      <c r="G283" s="111">
        <f t="shared" ref="G283" si="12">SUM(G284)</f>
        <v>387.9</v>
      </c>
      <c r="H283" s="106">
        <f>H284</f>
        <v>374.03999999999996</v>
      </c>
      <c r="I283" s="106">
        <f t="shared" si="9"/>
        <v>96.426914153132245</v>
      </c>
    </row>
    <row r="284" spans="1:9" s="12" customFormat="1" ht="31.5">
      <c r="A284" s="38" t="s">
        <v>225</v>
      </c>
      <c r="B284" s="32"/>
      <c r="C284" s="32" t="s">
        <v>227</v>
      </c>
      <c r="D284" s="32" t="s">
        <v>262</v>
      </c>
      <c r="E284" s="36" t="s">
        <v>557</v>
      </c>
      <c r="F284" s="32">
        <v>120</v>
      </c>
      <c r="G284" s="111">
        <v>387.9</v>
      </c>
      <c r="H284" s="106">
        <f>H285</f>
        <v>374.03999999999996</v>
      </c>
      <c r="I284" s="106">
        <f t="shared" si="9"/>
        <v>96.426914153132245</v>
      </c>
    </row>
    <row r="285" spans="1:9" s="12" customFormat="1" ht="15.75">
      <c r="A285" s="39" t="s">
        <v>231</v>
      </c>
      <c r="B285" s="32"/>
      <c r="C285" s="32" t="s">
        <v>227</v>
      </c>
      <c r="D285" s="32" t="s">
        <v>262</v>
      </c>
      <c r="E285" s="36" t="s">
        <v>557</v>
      </c>
      <c r="F285" s="32">
        <v>120</v>
      </c>
      <c r="G285" s="111">
        <v>387.9</v>
      </c>
      <c r="H285" s="106">
        <f>82.35+291.69</f>
        <v>374.03999999999996</v>
      </c>
      <c r="I285" s="106">
        <f t="shared" si="9"/>
        <v>96.426914153132245</v>
      </c>
    </row>
    <row r="286" spans="1:9" s="12" customFormat="1" ht="31.5">
      <c r="A286" s="38" t="s">
        <v>324</v>
      </c>
      <c r="B286" s="32"/>
      <c r="C286" s="32" t="s">
        <v>227</v>
      </c>
      <c r="D286" s="32" t="s">
        <v>262</v>
      </c>
      <c r="E286" s="36" t="s">
        <v>557</v>
      </c>
      <c r="F286" s="32">
        <v>200</v>
      </c>
      <c r="G286" s="111">
        <f t="shared" ref="G286" si="13">SUM(G287)</f>
        <v>1257.0999999999999</v>
      </c>
      <c r="H286" s="106">
        <f>H287</f>
        <v>1257.0999999999999</v>
      </c>
      <c r="I286" s="106">
        <f t="shared" si="9"/>
        <v>100</v>
      </c>
    </row>
    <row r="287" spans="1:9" s="12" customFormat="1" ht="31.5">
      <c r="A287" s="38" t="s">
        <v>228</v>
      </c>
      <c r="B287" s="32"/>
      <c r="C287" s="32" t="s">
        <v>227</v>
      </c>
      <c r="D287" s="32" t="s">
        <v>262</v>
      </c>
      <c r="E287" s="36" t="s">
        <v>557</v>
      </c>
      <c r="F287" s="32">
        <v>240</v>
      </c>
      <c r="G287" s="111">
        <v>1257.0999999999999</v>
      </c>
      <c r="H287" s="106">
        <f>H288</f>
        <v>1257.0999999999999</v>
      </c>
      <c r="I287" s="106">
        <f t="shared" si="9"/>
        <v>100</v>
      </c>
    </row>
    <row r="288" spans="1:9" s="12" customFormat="1" ht="15.75">
      <c r="A288" s="39" t="s">
        <v>231</v>
      </c>
      <c r="B288" s="32"/>
      <c r="C288" s="32" t="s">
        <v>227</v>
      </c>
      <c r="D288" s="32" t="s">
        <v>262</v>
      </c>
      <c r="E288" s="36" t="s">
        <v>557</v>
      </c>
      <c r="F288" s="32">
        <v>240</v>
      </c>
      <c r="G288" s="111">
        <v>1257.0999999999999</v>
      </c>
      <c r="H288" s="106">
        <v>1257.0999999999999</v>
      </c>
      <c r="I288" s="106">
        <f t="shared" si="9"/>
        <v>100</v>
      </c>
    </row>
    <row r="289" spans="1:9" ht="15.75">
      <c r="A289" s="39" t="s">
        <v>255</v>
      </c>
      <c r="B289" s="32"/>
      <c r="C289" s="32" t="s">
        <v>227</v>
      </c>
      <c r="D289" s="32" t="s">
        <v>251</v>
      </c>
      <c r="E289" s="33"/>
      <c r="F289" s="45"/>
      <c r="G289" s="111">
        <f>SUM(G290,G296,G357,G363,)</f>
        <v>137879.74</v>
      </c>
      <c r="H289" s="106">
        <f>H290+H296+H357+H363</f>
        <v>135116.22</v>
      </c>
      <c r="I289" s="106">
        <f t="shared" si="9"/>
        <v>97.995702631873257</v>
      </c>
    </row>
    <row r="290" spans="1:9" s="12" customFormat="1" ht="31.5">
      <c r="A290" s="34" t="s">
        <v>328</v>
      </c>
      <c r="B290" s="32"/>
      <c r="C290" s="32" t="s">
        <v>227</v>
      </c>
      <c r="D290" s="32" t="s">
        <v>251</v>
      </c>
      <c r="E290" s="36" t="s">
        <v>34</v>
      </c>
      <c r="F290" s="45"/>
      <c r="G290" s="111">
        <f>SUM(G291)</f>
        <v>3600</v>
      </c>
      <c r="H290" s="106">
        <f>H291</f>
        <v>3600</v>
      </c>
      <c r="I290" s="106">
        <f t="shared" si="9"/>
        <v>100</v>
      </c>
    </row>
    <row r="291" spans="1:9" s="12" customFormat="1" ht="47.25">
      <c r="A291" s="50" t="s">
        <v>492</v>
      </c>
      <c r="B291" s="32"/>
      <c r="C291" s="32" t="s">
        <v>227</v>
      </c>
      <c r="D291" s="32" t="s">
        <v>251</v>
      </c>
      <c r="E291" s="37" t="s">
        <v>35</v>
      </c>
      <c r="F291" s="45"/>
      <c r="G291" s="111">
        <f>SUM(G292)</f>
        <v>3600</v>
      </c>
      <c r="H291" s="106">
        <f>H292</f>
        <v>3600</v>
      </c>
      <c r="I291" s="106">
        <f t="shared" si="9"/>
        <v>100</v>
      </c>
    </row>
    <row r="292" spans="1:9" s="12" customFormat="1" ht="63">
      <c r="A292" s="34" t="s">
        <v>537</v>
      </c>
      <c r="B292" s="32"/>
      <c r="C292" s="32" t="s">
        <v>227</v>
      </c>
      <c r="D292" s="32" t="s">
        <v>251</v>
      </c>
      <c r="E292" s="37" t="s">
        <v>72</v>
      </c>
      <c r="F292" s="45"/>
      <c r="G292" s="111">
        <f>SUM(G293)</f>
        <v>3600</v>
      </c>
      <c r="H292" s="106">
        <f>H293</f>
        <v>3600</v>
      </c>
      <c r="I292" s="106">
        <f t="shared" si="9"/>
        <v>100</v>
      </c>
    </row>
    <row r="293" spans="1:9" s="12" customFormat="1" ht="47.25">
      <c r="A293" s="50" t="s">
        <v>443</v>
      </c>
      <c r="B293" s="32"/>
      <c r="C293" s="32" t="s">
        <v>227</v>
      </c>
      <c r="D293" s="32" t="s">
        <v>251</v>
      </c>
      <c r="E293" s="37" t="s">
        <v>77</v>
      </c>
      <c r="F293" s="32"/>
      <c r="G293" s="111">
        <f>SUM(G294)</f>
        <v>3600</v>
      </c>
      <c r="H293" s="106">
        <f>H294</f>
        <v>3600</v>
      </c>
      <c r="I293" s="106">
        <f t="shared" si="9"/>
        <v>100</v>
      </c>
    </row>
    <row r="294" spans="1:9" s="12" customFormat="1" ht="31.5">
      <c r="A294" s="38" t="s">
        <v>444</v>
      </c>
      <c r="B294" s="32"/>
      <c r="C294" s="32" t="s">
        <v>227</v>
      </c>
      <c r="D294" s="32" t="s">
        <v>251</v>
      </c>
      <c r="E294" s="37" t="s">
        <v>77</v>
      </c>
      <c r="F294" s="32">
        <v>200</v>
      </c>
      <c r="G294" s="111">
        <f>SUM(G295)</f>
        <v>3600</v>
      </c>
      <c r="H294" s="106">
        <f>H295</f>
        <v>3600</v>
      </c>
      <c r="I294" s="106">
        <f t="shared" si="9"/>
        <v>100</v>
      </c>
    </row>
    <row r="295" spans="1:9" s="12" customFormat="1" ht="31.5">
      <c r="A295" s="38" t="s">
        <v>228</v>
      </c>
      <c r="B295" s="32"/>
      <c r="C295" s="32" t="s">
        <v>227</v>
      </c>
      <c r="D295" s="32" t="s">
        <v>251</v>
      </c>
      <c r="E295" s="37" t="s">
        <v>77</v>
      </c>
      <c r="F295" s="32">
        <v>240</v>
      </c>
      <c r="G295" s="111">
        <v>3600</v>
      </c>
      <c r="H295" s="106">
        <v>3600</v>
      </c>
      <c r="I295" s="106">
        <f t="shared" si="9"/>
        <v>100</v>
      </c>
    </row>
    <row r="296" spans="1:9" ht="31.5">
      <c r="A296" s="34" t="s">
        <v>379</v>
      </c>
      <c r="B296" s="32"/>
      <c r="C296" s="32" t="s">
        <v>227</v>
      </c>
      <c r="D296" s="32" t="s">
        <v>251</v>
      </c>
      <c r="E296" s="36" t="s">
        <v>46</v>
      </c>
      <c r="F296" s="45"/>
      <c r="G296" s="111">
        <f>SUM(G297,G311,G326)</f>
        <v>128342.88999999998</v>
      </c>
      <c r="H296" s="106">
        <f>H297+H311+H326</f>
        <v>125711.81</v>
      </c>
      <c r="I296" s="106">
        <f t="shared" si="9"/>
        <v>97.949960453594286</v>
      </c>
    </row>
    <row r="297" spans="1:9" ht="15.75">
      <c r="A297" s="34" t="s">
        <v>420</v>
      </c>
      <c r="B297" s="32"/>
      <c r="C297" s="32" t="s">
        <v>227</v>
      </c>
      <c r="D297" s="32" t="s">
        <v>251</v>
      </c>
      <c r="E297" s="37" t="s">
        <v>423</v>
      </c>
      <c r="F297" s="45"/>
      <c r="G297" s="111">
        <f>SUM(G298)</f>
        <v>4133.5599999999995</v>
      </c>
      <c r="H297" s="106">
        <f>H298</f>
        <v>4133.55</v>
      </c>
      <c r="I297" s="106">
        <f t="shared" si="9"/>
        <v>99.999758077782857</v>
      </c>
    </row>
    <row r="298" spans="1:9" ht="15.75">
      <c r="A298" s="38" t="s">
        <v>607</v>
      </c>
      <c r="B298" s="32"/>
      <c r="C298" s="32" t="s">
        <v>227</v>
      </c>
      <c r="D298" s="32" t="s">
        <v>251</v>
      </c>
      <c r="E298" s="37" t="s">
        <v>424</v>
      </c>
      <c r="F298" s="45"/>
      <c r="G298" s="111">
        <f>SUM(G299,G302,G305,G308)</f>
        <v>4133.5599999999995</v>
      </c>
      <c r="H298" s="106">
        <f>H299+H302+H305+H308</f>
        <v>4133.55</v>
      </c>
      <c r="I298" s="106">
        <f t="shared" si="9"/>
        <v>99.999758077782857</v>
      </c>
    </row>
    <row r="299" spans="1:9" ht="15.75">
      <c r="A299" s="38" t="s">
        <v>256</v>
      </c>
      <c r="B299" s="32"/>
      <c r="C299" s="32" t="s">
        <v>227</v>
      </c>
      <c r="D299" s="32" t="s">
        <v>251</v>
      </c>
      <c r="E299" s="37" t="s">
        <v>425</v>
      </c>
      <c r="F299" s="32"/>
      <c r="G299" s="111">
        <f>SUM(G300)</f>
        <v>298.99</v>
      </c>
      <c r="H299" s="106">
        <f>H300</f>
        <v>298.99</v>
      </c>
      <c r="I299" s="106">
        <f t="shared" si="9"/>
        <v>100</v>
      </c>
    </row>
    <row r="300" spans="1:9" ht="31.5">
      <c r="A300" s="38" t="s">
        <v>324</v>
      </c>
      <c r="B300" s="32"/>
      <c r="C300" s="32" t="s">
        <v>227</v>
      </c>
      <c r="D300" s="32" t="s">
        <v>251</v>
      </c>
      <c r="E300" s="37" t="s">
        <v>425</v>
      </c>
      <c r="F300" s="32">
        <v>200</v>
      </c>
      <c r="G300" s="111">
        <f>SUM(G301)</f>
        <v>298.99</v>
      </c>
      <c r="H300" s="106">
        <f>H301</f>
        <v>298.99</v>
      </c>
      <c r="I300" s="106">
        <f t="shared" si="9"/>
        <v>100</v>
      </c>
    </row>
    <row r="301" spans="1:9" ht="31.5">
      <c r="A301" s="38" t="s">
        <v>228</v>
      </c>
      <c r="B301" s="32"/>
      <c r="C301" s="32" t="s">
        <v>227</v>
      </c>
      <c r="D301" s="32" t="s">
        <v>251</v>
      </c>
      <c r="E301" s="37" t="s">
        <v>425</v>
      </c>
      <c r="F301" s="32">
        <v>240</v>
      </c>
      <c r="G301" s="111">
        <v>298.99</v>
      </c>
      <c r="H301" s="106">
        <v>298.99</v>
      </c>
      <c r="I301" s="106">
        <f t="shared" si="9"/>
        <v>100</v>
      </c>
    </row>
    <row r="302" spans="1:9" ht="15.75">
      <c r="A302" s="38" t="s">
        <v>258</v>
      </c>
      <c r="B302" s="32"/>
      <c r="C302" s="32" t="s">
        <v>227</v>
      </c>
      <c r="D302" s="32" t="s">
        <v>251</v>
      </c>
      <c r="E302" s="37" t="s">
        <v>426</v>
      </c>
      <c r="F302" s="32"/>
      <c r="G302" s="111">
        <f>SUM(G303)</f>
        <v>1397.32</v>
      </c>
      <c r="H302" s="106">
        <f>H303</f>
        <v>1397.32</v>
      </c>
      <c r="I302" s="106">
        <f t="shared" si="9"/>
        <v>100</v>
      </c>
    </row>
    <row r="303" spans="1:9" ht="31.5">
      <c r="A303" s="38" t="s">
        <v>324</v>
      </c>
      <c r="B303" s="32"/>
      <c r="C303" s="32" t="s">
        <v>227</v>
      </c>
      <c r="D303" s="32" t="s">
        <v>251</v>
      </c>
      <c r="E303" s="37" t="s">
        <v>426</v>
      </c>
      <c r="F303" s="32">
        <v>200</v>
      </c>
      <c r="G303" s="111">
        <f>SUM(G304)</f>
        <v>1397.32</v>
      </c>
      <c r="H303" s="106">
        <f>H304</f>
        <v>1397.32</v>
      </c>
      <c r="I303" s="106">
        <f t="shared" si="9"/>
        <v>100</v>
      </c>
    </row>
    <row r="304" spans="1:9" ht="31.5">
      <c r="A304" s="38" t="s">
        <v>228</v>
      </c>
      <c r="B304" s="32"/>
      <c r="C304" s="32" t="s">
        <v>227</v>
      </c>
      <c r="D304" s="32" t="s">
        <v>251</v>
      </c>
      <c r="E304" s="37" t="s">
        <v>426</v>
      </c>
      <c r="F304" s="32">
        <v>240</v>
      </c>
      <c r="G304" s="111">
        <v>1397.32</v>
      </c>
      <c r="H304" s="106">
        <v>1397.32</v>
      </c>
      <c r="I304" s="106">
        <f t="shared" si="9"/>
        <v>100</v>
      </c>
    </row>
    <row r="305" spans="1:9" s="12" customFormat="1" ht="15.75">
      <c r="A305" s="38" t="s">
        <v>797</v>
      </c>
      <c r="B305" s="32"/>
      <c r="C305" s="32" t="s">
        <v>227</v>
      </c>
      <c r="D305" s="32" t="s">
        <v>251</v>
      </c>
      <c r="E305" s="37" t="s">
        <v>798</v>
      </c>
      <c r="F305" s="32"/>
      <c r="G305" s="111">
        <f>SUM(G306)</f>
        <v>98.96</v>
      </c>
      <c r="H305" s="106">
        <f>H306</f>
        <v>98.95</v>
      </c>
      <c r="I305" s="106">
        <f t="shared" si="9"/>
        <v>99.989894907033147</v>
      </c>
    </row>
    <row r="306" spans="1:9" s="12" customFormat="1" ht="31.5">
      <c r="A306" s="38" t="s">
        <v>324</v>
      </c>
      <c r="B306" s="32"/>
      <c r="C306" s="32" t="s">
        <v>227</v>
      </c>
      <c r="D306" s="32" t="s">
        <v>251</v>
      </c>
      <c r="E306" s="37" t="s">
        <v>798</v>
      </c>
      <c r="F306" s="32">
        <v>200</v>
      </c>
      <c r="G306" s="111">
        <f>SUM(G307)</f>
        <v>98.96</v>
      </c>
      <c r="H306" s="106">
        <f>H307</f>
        <v>98.95</v>
      </c>
      <c r="I306" s="106">
        <f t="shared" si="9"/>
        <v>99.989894907033147</v>
      </c>
    </row>
    <row r="307" spans="1:9" s="12" customFormat="1" ht="31.5">
      <c r="A307" s="38" t="s">
        <v>228</v>
      </c>
      <c r="B307" s="32"/>
      <c r="C307" s="32" t="s">
        <v>227</v>
      </c>
      <c r="D307" s="32" t="s">
        <v>251</v>
      </c>
      <c r="E307" s="37" t="s">
        <v>798</v>
      </c>
      <c r="F307" s="32">
        <v>240</v>
      </c>
      <c r="G307" s="111">
        <v>98.96</v>
      </c>
      <c r="H307" s="106">
        <v>98.95</v>
      </c>
      <c r="I307" s="106">
        <f t="shared" si="9"/>
        <v>99.989894907033147</v>
      </c>
    </row>
    <row r="308" spans="1:9" s="12" customFormat="1" ht="31.5">
      <c r="A308" s="38" t="s">
        <v>832</v>
      </c>
      <c r="B308" s="32"/>
      <c r="C308" s="32" t="s">
        <v>227</v>
      </c>
      <c r="D308" s="32" t="s">
        <v>251</v>
      </c>
      <c r="E308" s="37" t="s">
        <v>833</v>
      </c>
      <c r="F308" s="32"/>
      <c r="G308" s="111">
        <f>SUM(G309)</f>
        <v>2338.29</v>
      </c>
      <c r="H308" s="106">
        <f>H309</f>
        <v>2338.29</v>
      </c>
      <c r="I308" s="106">
        <f t="shared" si="9"/>
        <v>100</v>
      </c>
    </row>
    <row r="309" spans="1:9" s="12" customFormat="1" ht="31.5">
      <c r="A309" s="38" t="s">
        <v>324</v>
      </c>
      <c r="B309" s="32"/>
      <c r="C309" s="32" t="s">
        <v>227</v>
      </c>
      <c r="D309" s="32" t="s">
        <v>251</v>
      </c>
      <c r="E309" s="37" t="s">
        <v>833</v>
      </c>
      <c r="F309" s="32">
        <v>200</v>
      </c>
      <c r="G309" s="111">
        <f>SUM(G310)</f>
        <v>2338.29</v>
      </c>
      <c r="H309" s="106">
        <f>H310</f>
        <v>2338.29</v>
      </c>
      <c r="I309" s="106">
        <f t="shared" si="9"/>
        <v>100</v>
      </c>
    </row>
    <row r="310" spans="1:9" s="12" customFormat="1" ht="31.5">
      <c r="A310" s="38" t="s">
        <v>228</v>
      </c>
      <c r="B310" s="32"/>
      <c r="C310" s="32" t="s">
        <v>227</v>
      </c>
      <c r="D310" s="32" t="s">
        <v>251</v>
      </c>
      <c r="E310" s="37" t="s">
        <v>833</v>
      </c>
      <c r="F310" s="32">
        <v>240</v>
      </c>
      <c r="G310" s="111">
        <v>2338.29</v>
      </c>
      <c r="H310" s="106">
        <v>2338.29</v>
      </c>
      <c r="I310" s="106">
        <f t="shared" si="9"/>
        <v>100</v>
      </c>
    </row>
    <row r="311" spans="1:9" ht="31.5">
      <c r="A311" s="34" t="s">
        <v>421</v>
      </c>
      <c r="B311" s="32"/>
      <c r="C311" s="32" t="s">
        <v>227</v>
      </c>
      <c r="D311" s="32" t="s">
        <v>251</v>
      </c>
      <c r="E311" s="37" t="s">
        <v>427</v>
      </c>
      <c r="F311" s="32"/>
      <c r="G311" s="111">
        <f>SUM(G312)</f>
        <v>79405.119999999995</v>
      </c>
      <c r="H311" s="106">
        <f>H312+H316+H319</f>
        <v>79328.87</v>
      </c>
      <c r="I311" s="106">
        <f t="shared" si="9"/>
        <v>99.903973446548534</v>
      </c>
    </row>
    <row r="312" spans="1:9" ht="31.5">
      <c r="A312" s="38" t="s">
        <v>484</v>
      </c>
      <c r="B312" s="32"/>
      <c r="C312" s="32" t="s">
        <v>227</v>
      </c>
      <c r="D312" s="32" t="s">
        <v>251</v>
      </c>
      <c r="E312" s="37" t="s">
        <v>428</v>
      </c>
      <c r="F312" s="45"/>
      <c r="G312" s="111">
        <f>SUM(G313,G316,G319)</f>
        <v>79405.119999999995</v>
      </c>
      <c r="H312" s="106">
        <f>H313</f>
        <v>3500</v>
      </c>
      <c r="I312" s="106">
        <f t="shared" si="9"/>
        <v>4.4077762240016769</v>
      </c>
    </row>
    <row r="313" spans="1:9" s="12" customFormat="1" ht="15.75">
      <c r="A313" s="38" t="s">
        <v>445</v>
      </c>
      <c r="B313" s="32"/>
      <c r="C313" s="32" t="s">
        <v>227</v>
      </c>
      <c r="D313" s="32" t="s">
        <v>251</v>
      </c>
      <c r="E313" s="37" t="s">
        <v>446</v>
      </c>
      <c r="F313" s="45"/>
      <c r="G313" s="111">
        <f>SUM(G314)</f>
        <v>3500</v>
      </c>
      <c r="H313" s="106">
        <f>H314</f>
        <v>3500</v>
      </c>
      <c r="I313" s="106">
        <f t="shared" si="9"/>
        <v>100</v>
      </c>
    </row>
    <row r="314" spans="1:9" s="12" customFormat="1" ht="31.5">
      <c r="A314" s="38" t="s">
        <v>324</v>
      </c>
      <c r="B314" s="32"/>
      <c r="C314" s="32" t="s">
        <v>227</v>
      </c>
      <c r="D314" s="32" t="s">
        <v>251</v>
      </c>
      <c r="E314" s="37" t="s">
        <v>446</v>
      </c>
      <c r="F314" s="32">
        <v>200</v>
      </c>
      <c r="G314" s="111">
        <f>SUM(G315)</f>
        <v>3500</v>
      </c>
      <c r="H314" s="106">
        <f>H315</f>
        <v>3500</v>
      </c>
      <c r="I314" s="106">
        <f t="shared" si="9"/>
        <v>100</v>
      </c>
    </row>
    <row r="315" spans="1:9" s="12" customFormat="1" ht="31.5">
      <c r="A315" s="38" t="s">
        <v>228</v>
      </c>
      <c r="B315" s="32"/>
      <c r="C315" s="32" t="s">
        <v>227</v>
      </c>
      <c r="D315" s="32" t="s">
        <v>251</v>
      </c>
      <c r="E315" s="37" t="s">
        <v>446</v>
      </c>
      <c r="F315" s="32">
        <v>240</v>
      </c>
      <c r="G315" s="111">
        <v>3500</v>
      </c>
      <c r="H315" s="106">
        <v>3500</v>
      </c>
      <c r="I315" s="106">
        <f t="shared" si="9"/>
        <v>100</v>
      </c>
    </row>
    <row r="316" spans="1:9" ht="31.5">
      <c r="A316" s="38" t="s">
        <v>186</v>
      </c>
      <c r="B316" s="32"/>
      <c r="C316" s="32" t="s">
        <v>227</v>
      </c>
      <c r="D316" s="32" t="s">
        <v>251</v>
      </c>
      <c r="E316" s="37" t="s">
        <v>429</v>
      </c>
      <c r="F316" s="45"/>
      <c r="G316" s="111">
        <f>SUM(G317)</f>
        <v>58386.3</v>
      </c>
      <c r="H316" s="106">
        <f>H317</f>
        <v>58386.3</v>
      </c>
      <c r="I316" s="106">
        <f t="shared" si="9"/>
        <v>100</v>
      </c>
    </row>
    <row r="317" spans="1:9" ht="31.5">
      <c r="A317" s="38" t="s">
        <v>324</v>
      </c>
      <c r="B317" s="32"/>
      <c r="C317" s="32" t="s">
        <v>227</v>
      </c>
      <c r="D317" s="32" t="s">
        <v>251</v>
      </c>
      <c r="E317" s="37" t="s">
        <v>429</v>
      </c>
      <c r="F317" s="32">
        <v>200</v>
      </c>
      <c r="G317" s="111">
        <f>SUM(G318)</f>
        <v>58386.3</v>
      </c>
      <c r="H317" s="106">
        <f>H318</f>
        <v>58386.3</v>
      </c>
      <c r="I317" s="106">
        <f t="shared" si="9"/>
        <v>100</v>
      </c>
    </row>
    <row r="318" spans="1:9" ht="31.5">
      <c r="A318" s="38" t="s">
        <v>228</v>
      </c>
      <c r="B318" s="32"/>
      <c r="C318" s="32" t="s">
        <v>227</v>
      </c>
      <c r="D318" s="32" t="s">
        <v>251</v>
      </c>
      <c r="E318" s="37" t="s">
        <v>429</v>
      </c>
      <c r="F318" s="32">
        <v>240</v>
      </c>
      <c r="G318" s="111">
        <v>58386.3</v>
      </c>
      <c r="H318" s="106">
        <v>58386.3</v>
      </c>
      <c r="I318" s="106">
        <f t="shared" si="9"/>
        <v>100</v>
      </c>
    </row>
    <row r="319" spans="1:9" ht="31.5">
      <c r="A319" s="30" t="s">
        <v>259</v>
      </c>
      <c r="B319" s="32"/>
      <c r="C319" s="32" t="s">
        <v>227</v>
      </c>
      <c r="D319" s="32" t="s">
        <v>251</v>
      </c>
      <c r="E319" s="37" t="s">
        <v>430</v>
      </c>
      <c r="F319" s="33"/>
      <c r="G319" s="111">
        <f>SUM(G320,G322,G324)</f>
        <v>17518.82</v>
      </c>
      <c r="H319" s="106">
        <f>H320+H322+H324</f>
        <v>17442.57</v>
      </c>
      <c r="I319" s="106">
        <f t="shared" si="9"/>
        <v>99.564753790495018</v>
      </c>
    </row>
    <row r="320" spans="1:9" ht="63">
      <c r="A320" s="38" t="s">
        <v>224</v>
      </c>
      <c r="B320" s="32"/>
      <c r="C320" s="32" t="s">
        <v>227</v>
      </c>
      <c r="D320" s="32" t="s">
        <v>251</v>
      </c>
      <c r="E320" s="37" t="s">
        <v>430</v>
      </c>
      <c r="F320" s="32">
        <v>100</v>
      </c>
      <c r="G320" s="111">
        <f>SUM(G321)</f>
        <v>10301</v>
      </c>
      <c r="H320" s="106">
        <f>H321</f>
        <v>10300.99</v>
      </c>
      <c r="I320" s="106">
        <f t="shared" si="9"/>
        <v>99.999902922046402</v>
      </c>
    </row>
    <row r="321" spans="1:9" ht="15.75">
      <c r="A321" s="38" t="s">
        <v>237</v>
      </c>
      <c r="B321" s="32"/>
      <c r="C321" s="32" t="s">
        <v>227</v>
      </c>
      <c r="D321" s="32" t="s">
        <v>251</v>
      </c>
      <c r="E321" s="37" t="s">
        <v>430</v>
      </c>
      <c r="F321" s="32">
        <v>110</v>
      </c>
      <c r="G321" s="111">
        <v>10301</v>
      </c>
      <c r="H321" s="106">
        <f>2375.07+7925.92</f>
        <v>10300.99</v>
      </c>
      <c r="I321" s="106">
        <f t="shared" si="9"/>
        <v>99.999902922046402</v>
      </c>
    </row>
    <row r="322" spans="1:9" ht="31.5">
      <c r="A322" s="38" t="s">
        <v>324</v>
      </c>
      <c r="B322" s="32"/>
      <c r="C322" s="32" t="s">
        <v>227</v>
      </c>
      <c r="D322" s="32" t="s">
        <v>251</v>
      </c>
      <c r="E322" s="37" t="s">
        <v>430</v>
      </c>
      <c r="F322" s="32">
        <v>200</v>
      </c>
      <c r="G322" s="111">
        <f>SUM(G323)</f>
        <v>7035.67</v>
      </c>
      <c r="H322" s="106">
        <f>H323</f>
        <v>6959.44</v>
      </c>
      <c r="I322" s="106">
        <f t="shared" si="9"/>
        <v>98.916521098914529</v>
      </c>
    </row>
    <row r="323" spans="1:9" ht="31.5">
      <c r="A323" s="38" t="s">
        <v>228</v>
      </c>
      <c r="B323" s="32"/>
      <c r="C323" s="32" t="s">
        <v>227</v>
      </c>
      <c r="D323" s="32" t="s">
        <v>251</v>
      </c>
      <c r="E323" s="37" t="s">
        <v>430</v>
      </c>
      <c r="F323" s="32">
        <v>240</v>
      </c>
      <c r="G323" s="111">
        <v>7035.67</v>
      </c>
      <c r="H323" s="106">
        <v>6959.44</v>
      </c>
      <c r="I323" s="106">
        <f t="shared" si="9"/>
        <v>98.916521098914529</v>
      </c>
    </row>
    <row r="324" spans="1:9" s="12" customFormat="1" ht="15.75">
      <c r="A324" s="57" t="s">
        <v>229</v>
      </c>
      <c r="B324" s="32"/>
      <c r="C324" s="32" t="s">
        <v>227</v>
      </c>
      <c r="D324" s="32" t="s">
        <v>251</v>
      </c>
      <c r="E324" s="37" t="s">
        <v>430</v>
      </c>
      <c r="F324" s="32">
        <v>800</v>
      </c>
      <c r="G324" s="111">
        <f>SUM(G325)</f>
        <v>182.15</v>
      </c>
      <c r="H324" s="106">
        <f>H325</f>
        <v>182.14</v>
      </c>
      <c r="I324" s="106">
        <f t="shared" si="9"/>
        <v>99.994510019214928</v>
      </c>
    </row>
    <row r="325" spans="1:9" s="12" customFormat="1" ht="15.75">
      <c r="A325" s="57" t="s">
        <v>230</v>
      </c>
      <c r="B325" s="32"/>
      <c r="C325" s="32" t="s">
        <v>227</v>
      </c>
      <c r="D325" s="32" t="s">
        <v>251</v>
      </c>
      <c r="E325" s="37" t="s">
        <v>430</v>
      </c>
      <c r="F325" s="32">
        <v>850</v>
      </c>
      <c r="G325" s="111">
        <v>182.15</v>
      </c>
      <c r="H325" s="106">
        <f>0.24+24.83+157.07</f>
        <v>182.14</v>
      </c>
      <c r="I325" s="106">
        <f t="shared" si="9"/>
        <v>99.994510019214928</v>
      </c>
    </row>
    <row r="326" spans="1:9" ht="15.75">
      <c r="A326" s="34" t="s">
        <v>422</v>
      </c>
      <c r="B326" s="32"/>
      <c r="C326" s="32" t="s">
        <v>227</v>
      </c>
      <c r="D326" s="32" t="s">
        <v>251</v>
      </c>
      <c r="E326" s="37" t="s">
        <v>431</v>
      </c>
      <c r="F326" s="43"/>
      <c r="G326" s="111">
        <f>SUM(G327,G343,G347)</f>
        <v>44804.21</v>
      </c>
      <c r="H326" s="106">
        <f>H327+H343+H347</f>
        <v>42249.39</v>
      </c>
      <c r="I326" s="106">
        <f t="shared" si="9"/>
        <v>94.297812638589093</v>
      </c>
    </row>
    <row r="327" spans="1:9" s="12" customFormat="1" ht="31.5">
      <c r="A327" s="38" t="s">
        <v>608</v>
      </c>
      <c r="B327" s="32"/>
      <c r="C327" s="32" t="s">
        <v>227</v>
      </c>
      <c r="D327" s="32" t="s">
        <v>251</v>
      </c>
      <c r="E327" s="37" t="s">
        <v>432</v>
      </c>
      <c r="F327" s="43"/>
      <c r="G327" s="111">
        <f>SUM(G328,G331,G334,G337,G340)</f>
        <v>31175.82</v>
      </c>
      <c r="H327" s="106">
        <f>H328+H331+H334+H337+H340</f>
        <v>28621.02</v>
      </c>
      <c r="I327" s="106">
        <f t="shared" si="9"/>
        <v>91.805187481836896</v>
      </c>
    </row>
    <row r="328" spans="1:9" s="12" customFormat="1" ht="15.75">
      <c r="A328" s="50" t="s">
        <v>612</v>
      </c>
      <c r="B328" s="24"/>
      <c r="C328" s="32" t="s">
        <v>227</v>
      </c>
      <c r="D328" s="32" t="s">
        <v>251</v>
      </c>
      <c r="E328" s="60" t="s">
        <v>613</v>
      </c>
      <c r="F328" s="32"/>
      <c r="G328" s="111">
        <f>SUM(G329)</f>
        <v>1000</v>
      </c>
      <c r="H328" s="106">
        <f>H329</f>
        <v>999.9</v>
      </c>
      <c r="I328" s="106">
        <f t="shared" si="9"/>
        <v>99.99</v>
      </c>
    </row>
    <row r="329" spans="1:9" s="12" customFormat="1" ht="31.5">
      <c r="A329" s="38" t="s">
        <v>324</v>
      </c>
      <c r="B329" s="24"/>
      <c r="C329" s="32" t="s">
        <v>227</v>
      </c>
      <c r="D329" s="32" t="s">
        <v>251</v>
      </c>
      <c r="E329" s="37" t="s">
        <v>613</v>
      </c>
      <c r="F329" s="32">
        <v>200</v>
      </c>
      <c r="G329" s="111">
        <f>SUM(G330)</f>
        <v>1000</v>
      </c>
      <c r="H329" s="106">
        <f>H330</f>
        <v>999.9</v>
      </c>
      <c r="I329" s="106">
        <f t="shared" si="9"/>
        <v>99.99</v>
      </c>
    </row>
    <row r="330" spans="1:9" s="12" customFormat="1" ht="31.5">
      <c r="A330" s="38" t="s">
        <v>228</v>
      </c>
      <c r="B330" s="24"/>
      <c r="C330" s="32" t="s">
        <v>227</v>
      </c>
      <c r="D330" s="32" t="s">
        <v>251</v>
      </c>
      <c r="E330" s="37" t="s">
        <v>613</v>
      </c>
      <c r="F330" s="32">
        <v>240</v>
      </c>
      <c r="G330" s="111">
        <v>1000</v>
      </c>
      <c r="H330" s="106">
        <v>999.9</v>
      </c>
      <c r="I330" s="106">
        <f t="shared" si="9"/>
        <v>99.99</v>
      </c>
    </row>
    <row r="331" spans="1:9" s="12" customFormat="1" ht="47.25">
      <c r="A331" s="38" t="s">
        <v>737</v>
      </c>
      <c r="B331" s="32"/>
      <c r="C331" s="32" t="s">
        <v>227</v>
      </c>
      <c r="D331" s="32" t="s">
        <v>251</v>
      </c>
      <c r="E331" s="37" t="s">
        <v>637</v>
      </c>
      <c r="F331" s="43"/>
      <c r="G331" s="111">
        <f>SUM(G332)</f>
        <v>26752</v>
      </c>
      <c r="H331" s="106">
        <f>H332</f>
        <v>24325.07</v>
      </c>
      <c r="I331" s="106">
        <f t="shared" si="9"/>
        <v>90.92804276315789</v>
      </c>
    </row>
    <row r="332" spans="1:9" s="12" customFormat="1" ht="31.5">
      <c r="A332" s="38" t="s">
        <v>324</v>
      </c>
      <c r="B332" s="24"/>
      <c r="C332" s="32" t="s">
        <v>227</v>
      </c>
      <c r="D332" s="32" t="s">
        <v>251</v>
      </c>
      <c r="E332" s="37" t="s">
        <v>637</v>
      </c>
      <c r="F332" s="32">
        <v>200</v>
      </c>
      <c r="G332" s="111">
        <f>SUM(G333)</f>
        <v>26752</v>
      </c>
      <c r="H332" s="106">
        <f>H333</f>
        <v>24325.07</v>
      </c>
      <c r="I332" s="106">
        <f t="shared" si="9"/>
        <v>90.92804276315789</v>
      </c>
    </row>
    <row r="333" spans="1:9" s="12" customFormat="1" ht="31.5">
      <c r="A333" s="38" t="s">
        <v>228</v>
      </c>
      <c r="B333" s="24"/>
      <c r="C333" s="32" t="s">
        <v>227</v>
      </c>
      <c r="D333" s="32" t="s">
        <v>251</v>
      </c>
      <c r="E333" s="37" t="s">
        <v>637</v>
      </c>
      <c r="F333" s="32">
        <v>240</v>
      </c>
      <c r="G333" s="111">
        <v>26752</v>
      </c>
      <c r="H333" s="106">
        <v>24325.07</v>
      </c>
      <c r="I333" s="106">
        <f t="shared" ref="I333:I396" si="14">(H333/G333)*100</f>
        <v>90.92804276315789</v>
      </c>
    </row>
    <row r="334" spans="1:9" s="12" customFormat="1" ht="47.25">
      <c r="A334" s="50" t="s">
        <v>739</v>
      </c>
      <c r="B334" s="32"/>
      <c r="C334" s="32" t="s">
        <v>227</v>
      </c>
      <c r="D334" s="32" t="s">
        <v>251</v>
      </c>
      <c r="E334" s="37" t="s">
        <v>504</v>
      </c>
      <c r="F334" s="32"/>
      <c r="G334" s="111">
        <f>SUM(G335)</f>
        <v>1670.66</v>
      </c>
      <c r="H334" s="106">
        <f>H335</f>
        <v>1542.89</v>
      </c>
      <c r="I334" s="106">
        <f t="shared" si="14"/>
        <v>92.352124310152874</v>
      </c>
    </row>
    <row r="335" spans="1:9" ht="31.5">
      <c r="A335" s="38" t="s">
        <v>324</v>
      </c>
      <c r="B335" s="24"/>
      <c r="C335" s="32" t="s">
        <v>227</v>
      </c>
      <c r="D335" s="32" t="s">
        <v>251</v>
      </c>
      <c r="E335" s="37" t="s">
        <v>504</v>
      </c>
      <c r="F335" s="32">
        <v>200</v>
      </c>
      <c r="G335" s="111">
        <f>SUM(G336)</f>
        <v>1670.66</v>
      </c>
      <c r="H335" s="106">
        <f>H336</f>
        <v>1542.89</v>
      </c>
      <c r="I335" s="106">
        <f t="shared" si="14"/>
        <v>92.352124310152874</v>
      </c>
    </row>
    <row r="336" spans="1:9" ht="31.5">
      <c r="A336" s="38" t="s">
        <v>228</v>
      </c>
      <c r="B336" s="24"/>
      <c r="C336" s="32" t="s">
        <v>227</v>
      </c>
      <c r="D336" s="32" t="s">
        <v>251</v>
      </c>
      <c r="E336" s="37" t="s">
        <v>504</v>
      </c>
      <c r="F336" s="32">
        <v>240</v>
      </c>
      <c r="G336" s="111">
        <v>1670.66</v>
      </c>
      <c r="H336" s="106">
        <v>1542.89</v>
      </c>
      <c r="I336" s="106">
        <f t="shared" si="14"/>
        <v>92.352124310152874</v>
      </c>
    </row>
    <row r="337" spans="1:9" s="12" customFormat="1" ht="126">
      <c r="A337" s="47" t="s">
        <v>760</v>
      </c>
      <c r="B337" s="24"/>
      <c r="C337" s="32" t="s">
        <v>227</v>
      </c>
      <c r="D337" s="32" t="s">
        <v>251</v>
      </c>
      <c r="E337" s="60" t="s">
        <v>759</v>
      </c>
      <c r="F337" s="32"/>
      <c r="G337" s="111">
        <f>SUM(G338)</f>
        <v>153.19</v>
      </c>
      <c r="H337" s="106">
        <f>H338</f>
        <v>153.19</v>
      </c>
      <c r="I337" s="106">
        <f t="shared" si="14"/>
        <v>100</v>
      </c>
    </row>
    <row r="338" spans="1:9" s="12" customFormat="1" ht="31.5">
      <c r="A338" s="38" t="s">
        <v>324</v>
      </c>
      <c r="B338" s="24"/>
      <c r="C338" s="32" t="s">
        <v>227</v>
      </c>
      <c r="D338" s="32" t="s">
        <v>251</v>
      </c>
      <c r="E338" s="60" t="s">
        <v>759</v>
      </c>
      <c r="F338" s="32">
        <v>200</v>
      </c>
      <c r="G338" s="111">
        <f>SUM(G339)</f>
        <v>153.19</v>
      </c>
      <c r="H338" s="106">
        <f>H339</f>
        <v>153.19</v>
      </c>
      <c r="I338" s="106">
        <f t="shared" si="14"/>
        <v>100</v>
      </c>
    </row>
    <row r="339" spans="1:9" s="12" customFormat="1" ht="31.5">
      <c r="A339" s="38" t="s">
        <v>228</v>
      </c>
      <c r="B339" s="24"/>
      <c r="C339" s="32" t="s">
        <v>227</v>
      </c>
      <c r="D339" s="32" t="s">
        <v>251</v>
      </c>
      <c r="E339" s="60" t="s">
        <v>759</v>
      </c>
      <c r="F339" s="32">
        <v>240</v>
      </c>
      <c r="G339" s="111">
        <v>153.19</v>
      </c>
      <c r="H339" s="106">
        <v>153.19</v>
      </c>
      <c r="I339" s="106">
        <f t="shared" si="14"/>
        <v>100</v>
      </c>
    </row>
    <row r="340" spans="1:9" s="12" customFormat="1" ht="15.75">
      <c r="A340" s="38" t="s">
        <v>727</v>
      </c>
      <c r="B340" s="24"/>
      <c r="C340" s="32" t="s">
        <v>227</v>
      </c>
      <c r="D340" s="32" t="s">
        <v>251</v>
      </c>
      <c r="E340" s="37" t="s">
        <v>728</v>
      </c>
      <c r="F340" s="32"/>
      <c r="G340" s="113">
        <f>SUM(G341)</f>
        <v>1599.97</v>
      </c>
      <c r="H340" s="106">
        <f>H341</f>
        <v>1599.97</v>
      </c>
      <c r="I340" s="106">
        <f t="shared" si="14"/>
        <v>100</v>
      </c>
    </row>
    <row r="341" spans="1:9" s="12" customFormat="1" ht="31.5">
      <c r="A341" s="38" t="s">
        <v>324</v>
      </c>
      <c r="B341" s="24"/>
      <c r="C341" s="32" t="s">
        <v>227</v>
      </c>
      <c r="D341" s="32" t="s">
        <v>251</v>
      </c>
      <c r="E341" s="37" t="s">
        <v>728</v>
      </c>
      <c r="F341" s="32">
        <v>200</v>
      </c>
      <c r="G341" s="111">
        <f>SUM(G342)</f>
        <v>1599.97</v>
      </c>
      <c r="H341" s="106">
        <f>H342</f>
        <v>1599.97</v>
      </c>
      <c r="I341" s="106">
        <f t="shared" si="14"/>
        <v>100</v>
      </c>
    </row>
    <row r="342" spans="1:9" s="12" customFormat="1" ht="31.5">
      <c r="A342" s="38" t="s">
        <v>228</v>
      </c>
      <c r="B342" s="24"/>
      <c r="C342" s="32" t="s">
        <v>227</v>
      </c>
      <c r="D342" s="32" t="s">
        <v>251</v>
      </c>
      <c r="E342" s="37" t="s">
        <v>728</v>
      </c>
      <c r="F342" s="32">
        <v>240</v>
      </c>
      <c r="G342" s="111">
        <v>1599.97</v>
      </c>
      <c r="H342" s="106">
        <v>1599.97</v>
      </c>
      <c r="I342" s="106">
        <f t="shared" si="14"/>
        <v>100</v>
      </c>
    </row>
    <row r="343" spans="1:9" s="12" customFormat="1" ht="15.75">
      <c r="A343" s="38" t="s">
        <v>717</v>
      </c>
      <c r="B343" s="24"/>
      <c r="C343" s="32" t="s">
        <v>227</v>
      </c>
      <c r="D343" s="32" t="s">
        <v>251</v>
      </c>
      <c r="E343" s="36" t="s">
        <v>689</v>
      </c>
      <c r="F343" s="32"/>
      <c r="G343" s="111">
        <f>SUM(G344)</f>
        <v>7313.1</v>
      </c>
      <c r="H343" s="106">
        <f>H344</f>
        <v>7313.09</v>
      </c>
      <c r="I343" s="106">
        <f t="shared" si="14"/>
        <v>99.999863259083014</v>
      </c>
    </row>
    <row r="344" spans="1:9" s="12" customFormat="1" ht="15.75">
      <c r="A344" s="38" t="s">
        <v>688</v>
      </c>
      <c r="B344" s="24"/>
      <c r="C344" s="32" t="s">
        <v>227</v>
      </c>
      <c r="D344" s="32" t="s">
        <v>251</v>
      </c>
      <c r="E344" s="36" t="s">
        <v>718</v>
      </c>
      <c r="F344" s="32"/>
      <c r="G344" s="111">
        <f>SUM(G345)</f>
        <v>7313.1</v>
      </c>
      <c r="H344" s="106">
        <f>H345</f>
        <v>7313.09</v>
      </c>
      <c r="I344" s="106">
        <f t="shared" si="14"/>
        <v>99.999863259083014</v>
      </c>
    </row>
    <row r="345" spans="1:9" s="12" customFormat="1" ht="31.5">
      <c r="A345" s="38" t="s">
        <v>324</v>
      </c>
      <c r="B345" s="24"/>
      <c r="C345" s="32" t="s">
        <v>227</v>
      </c>
      <c r="D345" s="32" t="s">
        <v>251</v>
      </c>
      <c r="E345" s="36" t="s">
        <v>718</v>
      </c>
      <c r="F345" s="32">
        <v>200</v>
      </c>
      <c r="G345" s="111">
        <f>SUM(G346)</f>
        <v>7313.1</v>
      </c>
      <c r="H345" s="106">
        <f>H346</f>
        <v>7313.09</v>
      </c>
      <c r="I345" s="106">
        <f t="shared" si="14"/>
        <v>99.999863259083014</v>
      </c>
    </row>
    <row r="346" spans="1:9" s="12" customFormat="1" ht="31.5">
      <c r="A346" s="38" t="s">
        <v>228</v>
      </c>
      <c r="B346" s="24"/>
      <c r="C346" s="32" t="s">
        <v>227</v>
      </c>
      <c r="D346" s="32" t="s">
        <v>251</v>
      </c>
      <c r="E346" s="36" t="s">
        <v>718</v>
      </c>
      <c r="F346" s="32">
        <v>240</v>
      </c>
      <c r="G346" s="111">
        <v>7313.1</v>
      </c>
      <c r="H346" s="106">
        <v>7313.09</v>
      </c>
      <c r="I346" s="106">
        <f t="shared" si="14"/>
        <v>99.999863259083014</v>
      </c>
    </row>
    <row r="347" spans="1:9" s="12" customFormat="1" ht="31.5">
      <c r="A347" s="38" t="s">
        <v>609</v>
      </c>
      <c r="B347" s="32"/>
      <c r="C347" s="32" t="s">
        <v>227</v>
      </c>
      <c r="D347" s="32" t="s">
        <v>251</v>
      </c>
      <c r="E347" s="36" t="s">
        <v>610</v>
      </c>
      <c r="F347" s="32"/>
      <c r="G347" s="111">
        <f>SUM(G348,G351,G354)</f>
        <v>6315.29</v>
      </c>
      <c r="H347" s="106">
        <f>H348+H351+H354</f>
        <v>6315.28</v>
      </c>
      <c r="I347" s="106">
        <f t="shared" si="14"/>
        <v>99.999841654144149</v>
      </c>
    </row>
    <row r="348" spans="1:9" s="12" customFormat="1" ht="47.25">
      <c r="A348" s="38" t="s">
        <v>257</v>
      </c>
      <c r="B348" s="32"/>
      <c r="C348" s="32" t="s">
        <v>227</v>
      </c>
      <c r="D348" s="32" t="s">
        <v>251</v>
      </c>
      <c r="E348" s="36" t="s">
        <v>611</v>
      </c>
      <c r="F348" s="32"/>
      <c r="G348" s="111">
        <f>SUM(G349)</f>
        <v>5486.75</v>
      </c>
      <c r="H348" s="106">
        <f>H349</f>
        <v>5486.75</v>
      </c>
      <c r="I348" s="106">
        <f t="shared" si="14"/>
        <v>100</v>
      </c>
    </row>
    <row r="349" spans="1:9" s="12" customFormat="1" ht="31.5">
      <c r="A349" s="38" t="s">
        <v>324</v>
      </c>
      <c r="B349" s="32"/>
      <c r="C349" s="32" t="s">
        <v>227</v>
      </c>
      <c r="D349" s="32" t="s">
        <v>251</v>
      </c>
      <c r="E349" s="36" t="s">
        <v>611</v>
      </c>
      <c r="F349" s="32">
        <v>200</v>
      </c>
      <c r="G349" s="111">
        <f>SUM(G350)</f>
        <v>5486.75</v>
      </c>
      <c r="H349" s="106">
        <f>H350</f>
        <v>5486.75</v>
      </c>
      <c r="I349" s="106">
        <f t="shared" si="14"/>
        <v>100</v>
      </c>
    </row>
    <row r="350" spans="1:9" s="12" customFormat="1" ht="31.5">
      <c r="A350" s="38" t="s">
        <v>228</v>
      </c>
      <c r="B350" s="32"/>
      <c r="C350" s="32" t="s">
        <v>227</v>
      </c>
      <c r="D350" s="32" t="s">
        <v>251</v>
      </c>
      <c r="E350" s="36" t="s">
        <v>611</v>
      </c>
      <c r="F350" s="32">
        <v>240</v>
      </c>
      <c r="G350" s="111">
        <v>5486.75</v>
      </c>
      <c r="H350" s="106">
        <v>5486.75</v>
      </c>
      <c r="I350" s="106">
        <f t="shared" si="14"/>
        <v>100</v>
      </c>
    </row>
    <row r="351" spans="1:9" s="12" customFormat="1" ht="15.75">
      <c r="A351" s="38" t="s">
        <v>763</v>
      </c>
      <c r="B351" s="32"/>
      <c r="C351" s="32" t="s">
        <v>227</v>
      </c>
      <c r="D351" s="32" t="s">
        <v>251</v>
      </c>
      <c r="E351" s="36" t="s">
        <v>764</v>
      </c>
      <c r="F351" s="32"/>
      <c r="G351" s="111">
        <f>SUM(G352)</f>
        <v>397.79</v>
      </c>
      <c r="H351" s="106">
        <f>H352</f>
        <v>397.78</v>
      </c>
      <c r="I351" s="106">
        <f t="shared" si="14"/>
        <v>99.99748611076194</v>
      </c>
    </row>
    <row r="352" spans="1:9" s="12" customFormat="1" ht="31.5">
      <c r="A352" s="38" t="s">
        <v>324</v>
      </c>
      <c r="B352" s="32"/>
      <c r="C352" s="32" t="s">
        <v>227</v>
      </c>
      <c r="D352" s="32" t="s">
        <v>251</v>
      </c>
      <c r="E352" s="36" t="s">
        <v>764</v>
      </c>
      <c r="F352" s="32">
        <v>200</v>
      </c>
      <c r="G352" s="111">
        <f>SUM(G353)</f>
        <v>397.79</v>
      </c>
      <c r="H352" s="106">
        <f>H353</f>
        <v>397.78</v>
      </c>
      <c r="I352" s="106">
        <f t="shared" si="14"/>
        <v>99.99748611076194</v>
      </c>
    </row>
    <row r="353" spans="1:9" s="12" customFormat="1" ht="31.5">
      <c r="A353" s="38" t="s">
        <v>228</v>
      </c>
      <c r="B353" s="32"/>
      <c r="C353" s="32" t="s">
        <v>227</v>
      </c>
      <c r="D353" s="32" t="s">
        <v>251</v>
      </c>
      <c r="E353" s="36" t="s">
        <v>764</v>
      </c>
      <c r="F353" s="32">
        <v>240</v>
      </c>
      <c r="G353" s="111">
        <v>397.79</v>
      </c>
      <c r="H353" s="106">
        <v>397.78</v>
      </c>
      <c r="I353" s="106">
        <f t="shared" si="14"/>
        <v>99.99748611076194</v>
      </c>
    </row>
    <row r="354" spans="1:9" s="12" customFormat="1" ht="47.25">
      <c r="A354" s="38" t="s">
        <v>768</v>
      </c>
      <c r="B354" s="32"/>
      <c r="C354" s="32" t="s">
        <v>227</v>
      </c>
      <c r="D354" s="32" t="s">
        <v>251</v>
      </c>
      <c r="E354" s="36" t="s">
        <v>767</v>
      </c>
      <c r="F354" s="32"/>
      <c r="G354" s="111">
        <f>SUM(G355)</f>
        <v>430.75</v>
      </c>
      <c r="H354" s="106">
        <f>H355</f>
        <v>430.75</v>
      </c>
      <c r="I354" s="106">
        <f t="shared" si="14"/>
        <v>100</v>
      </c>
    </row>
    <row r="355" spans="1:9" s="12" customFormat="1" ht="31.5">
      <c r="A355" s="38" t="s">
        <v>324</v>
      </c>
      <c r="B355" s="32"/>
      <c r="C355" s="32" t="s">
        <v>227</v>
      </c>
      <c r="D355" s="32" t="s">
        <v>251</v>
      </c>
      <c r="E355" s="36" t="s">
        <v>767</v>
      </c>
      <c r="F355" s="32">
        <v>200</v>
      </c>
      <c r="G355" s="111">
        <f>SUM(G356)</f>
        <v>430.75</v>
      </c>
      <c r="H355" s="106">
        <f>H356</f>
        <v>430.75</v>
      </c>
      <c r="I355" s="106">
        <f t="shared" si="14"/>
        <v>100</v>
      </c>
    </row>
    <row r="356" spans="1:9" s="12" customFormat="1" ht="31.5">
      <c r="A356" s="38" t="s">
        <v>228</v>
      </c>
      <c r="B356" s="32"/>
      <c r="C356" s="32" t="s">
        <v>227</v>
      </c>
      <c r="D356" s="32" t="s">
        <v>251</v>
      </c>
      <c r="E356" s="36" t="s">
        <v>767</v>
      </c>
      <c r="F356" s="32">
        <v>240</v>
      </c>
      <c r="G356" s="111">
        <v>430.75</v>
      </c>
      <c r="H356" s="106">
        <v>430.75</v>
      </c>
      <c r="I356" s="106">
        <f t="shared" si="14"/>
        <v>100</v>
      </c>
    </row>
    <row r="357" spans="1:9" s="12" customFormat="1" ht="47.25">
      <c r="A357" s="44" t="s">
        <v>640</v>
      </c>
      <c r="B357" s="32"/>
      <c r="C357" s="32" t="s">
        <v>227</v>
      </c>
      <c r="D357" s="32" t="s">
        <v>251</v>
      </c>
      <c r="E357" s="37" t="s">
        <v>47</v>
      </c>
      <c r="F357" s="32"/>
      <c r="G357" s="111">
        <f>SUM(G358)</f>
        <v>5441.85</v>
      </c>
      <c r="H357" s="106">
        <f>H358</f>
        <v>5309.41</v>
      </c>
      <c r="I357" s="106">
        <f t="shared" si="14"/>
        <v>97.566268824021236</v>
      </c>
    </row>
    <row r="358" spans="1:9" s="12" customFormat="1" ht="15.75">
      <c r="A358" s="61" t="s">
        <v>694</v>
      </c>
      <c r="B358" s="32"/>
      <c r="C358" s="32" t="s">
        <v>227</v>
      </c>
      <c r="D358" s="32" t="s">
        <v>251</v>
      </c>
      <c r="E358" s="37" t="s">
        <v>690</v>
      </c>
      <c r="F358" s="32"/>
      <c r="G358" s="111">
        <f>SUM(G359)</f>
        <v>5441.85</v>
      </c>
      <c r="H358" s="106">
        <f>H359</f>
        <v>5309.41</v>
      </c>
      <c r="I358" s="106">
        <f t="shared" si="14"/>
        <v>97.566268824021236</v>
      </c>
    </row>
    <row r="359" spans="1:9" s="12" customFormat="1" ht="31.5">
      <c r="A359" s="61" t="s">
        <v>714</v>
      </c>
      <c r="B359" s="32"/>
      <c r="C359" s="32" t="s">
        <v>227</v>
      </c>
      <c r="D359" s="32" t="s">
        <v>251</v>
      </c>
      <c r="E359" s="37" t="s">
        <v>691</v>
      </c>
      <c r="F359" s="32"/>
      <c r="G359" s="111">
        <f>SUM(G360)</f>
        <v>5441.85</v>
      </c>
      <c r="H359" s="106">
        <f>H360</f>
        <v>5309.41</v>
      </c>
      <c r="I359" s="106">
        <f t="shared" si="14"/>
        <v>97.566268824021236</v>
      </c>
    </row>
    <row r="360" spans="1:9" s="12" customFormat="1" ht="63">
      <c r="A360" s="62" t="s">
        <v>702</v>
      </c>
      <c r="B360" s="32"/>
      <c r="C360" s="32" t="s">
        <v>227</v>
      </c>
      <c r="D360" s="32" t="s">
        <v>251</v>
      </c>
      <c r="E360" s="37" t="s">
        <v>724</v>
      </c>
      <c r="F360" s="32"/>
      <c r="G360" s="111">
        <f>SUM(G361)</f>
        <v>5441.85</v>
      </c>
      <c r="H360" s="106">
        <f>H361</f>
        <v>5309.41</v>
      </c>
      <c r="I360" s="106">
        <f t="shared" si="14"/>
        <v>97.566268824021236</v>
      </c>
    </row>
    <row r="361" spans="1:9" s="12" customFormat="1" ht="31.5">
      <c r="A361" s="47" t="s">
        <v>324</v>
      </c>
      <c r="B361" s="32"/>
      <c r="C361" s="32" t="s">
        <v>227</v>
      </c>
      <c r="D361" s="32" t="s">
        <v>251</v>
      </c>
      <c r="E361" s="37" t="s">
        <v>724</v>
      </c>
      <c r="F361" s="32">
        <v>200</v>
      </c>
      <c r="G361" s="111">
        <f>SUM(G362)</f>
        <v>5441.85</v>
      </c>
      <c r="H361" s="106">
        <f>H362</f>
        <v>5309.41</v>
      </c>
      <c r="I361" s="106">
        <f t="shared" si="14"/>
        <v>97.566268824021236</v>
      </c>
    </row>
    <row r="362" spans="1:9" s="12" customFormat="1" ht="31.5">
      <c r="A362" s="47" t="s">
        <v>228</v>
      </c>
      <c r="B362" s="32"/>
      <c r="C362" s="32" t="s">
        <v>227</v>
      </c>
      <c r="D362" s="32" t="s">
        <v>251</v>
      </c>
      <c r="E362" s="37" t="s">
        <v>724</v>
      </c>
      <c r="F362" s="32">
        <v>240</v>
      </c>
      <c r="G362" s="111">
        <v>5441.85</v>
      </c>
      <c r="H362" s="106">
        <v>5309.41</v>
      </c>
      <c r="I362" s="106">
        <f t="shared" si="14"/>
        <v>97.566268824021236</v>
      </c>
    </row>
    <row r="363" spans="1:9" ht="31.5">
      <c r="A363" s="34" t="s">
        <v>332</v>
      </c>
      <c r="B363" s="32"/>
      <c r="C363" s="32" t="s">
        <v>227</v>
      </c>
      <c r="D363" s="32" t="s">
        <v>251</v>
      </c>
      <c r="E363" s="36" t="s">
        <v>50</v>
      </c>
      <c r="F363" s="41"/>
      <c r="G363" s="111">
        <f>SUM(G364)</f>
        <v>495</v>
      </c>
      <c r="H363" s="106">
        <v>495</v>
      </c>
      <c r="I363" s="106">
        <f t="shared" si="14"/>
        <v>100</v>
      </c>
    </row>
    <row r="364" spans="1:9" ht="15.75">
      <c r="A364" s="34" t="s">
        <v>5</v>
      </c>
      <c r="B364" s="32"/>
      <c r="C364" s="32" t="s">
        <v>227</v>
      </c>
      <c r="D364" s="32" t="s">
        <v>251</v>
      </c>
      <c r="E364" s="37" t="s">
        <v>53</v>
      </c>
      <c r="F364" s="41"/>
      <c r="G364" s="111">
        <f>SUM(G365)</f>
        <v>495</v>
      </c>
      <c r="H364" s="106">
        <v>495</v>
      </c>
      <c r="I364" s="106">
        <f t="shared" si="14"/>
        <v>100</v>
      </c>
    </row>
    <row r="365" spans="1:9" ht="63">
      <c r="A365" s="63" t="s">
        <v>551</v>
      </c>
      <c r="B365" s="32"/>
      <c r="C365" s="32" t="s">
        <v>227</v>
      </c>
      <c r="D365" s="32" t="s">
        <v>251</v>
      </c>
      <c r="E365" s="37" t="s">
        <v>96</v>
      </c>
      <c r="F365" s="41"/>
      <c r="G365" s="111">
        <f>SUM(G366)</f>
        <v>495</v>
      </c>
      <c r="H365" s="106">
        <v>495</v>
      </c>
      <c r="I365" s="106">
        <f t="shared" si="14"/>
        <v>100</v>
      </c>
    </row>
    <row r="366" spans="1:9" ht="15.75">
      <c r="A366" s="34" t="s">
        <v>202</v>
      </c>
      <c r="B366" s="32"/>
      <c r="C366" s="32" t="s">
        <v>227</v>
      </c>
      <c r="D366" s="32" t="s">
        <v>251</v>
      </c>
      <c r="E366" s="37" t="s">
        <v>203</v>
      </c>
      <c r="F366" s="41"/>
      <c r="G366" s="111">
        <f>SUM(G367)</f>
        <v>495</v>
      </c>
      <c r="H366" s="106">
        <v>495</v>
      </c>
      <c r="I366" s="106">
        <f t="shared" si="14"/>
        <v>100</v>
      </c>
    </row>
    <row r="367" spans="1:9" ht="31.5">
      <c r="A367" s="38" t="s">
        <v>324</v>
      </c>
      <c r="B367" s="32"/>
      <c r="C367" s="32" t="s">
        <v>227</v>
      </c>
      <c r="D367" s="32" t="s">
        <v>251</v>
      </c>
      <c r="E367" s="37" t="s">
        <v>203</v>
      </c>
      <c r="F367" s="32">
        <v>200</v>
      </c>
      <c r="G367" s="111">
        <f>SUM(G368)</f>
        <v>495</v>
      </c>
      <c r="H367" s="106">
        <v>495</v>
      </c>
      <c r="I367" s="106">
        <f t="shared" si="14"/>
        <v>100</v>
      </c>
    </row>
    <row r="368" spans="1:9" ht="31.5">
      <c r="A368" s="38" t="s">
        <v>228</v>
      </c>
      <c r="B368" s="32"/>
      <c r="C368" s="32" t="s">
        <v>227</v>
      </c>
      <c r="D368" s="32" t="s">
        <v>251</v>
      </c>
      <c r="E368" s="37" t="s">
        <v>203</v>
      </c>
      <c r="F368" s="32">
        <v>240</v>
      </c>
      <c r="G368" s="111">
        <v>495</v>
      </c>
      <c r="H368" s="106">
        <v>495</v>
      </c>
      <c r="I368" s="106">
        <f t="shared" si="14"/>
        <v>100</v>
      </c>
    </row>
    <row r="369" spans="1:9" ht="15.75">
      <c r="A369" s="38" t="s">
        <v>335</v>
      </c>
      <c r="B369" s="32"/>
      <c r="C369" s="32" t="s">
        <v>227</v>
      </c>
      <c r="D369" s="32">
        <v>10</v>
      </c>
      <c r="E369" s="37"/>
      <c r="F369" s="32"/>
      <c r="G369" s="111">
        <f>SUM(G370)</f>
        <v>15542.38</v>
      </c>
      <c r="H369" s="106">
        <f>H370</f>
        <v>13647.519999999999</v>
      </c>
      <c r="I369" s="106">
        <f t="shared" si="14"/>
        <v>87.808430883815731</v>
      </c>
    </row>
    <row r="370" spans="1:9" ht="31.5">
      <c r="A370" s="34" t="s">
        <v>510</v>
      </c>
      <c r="B370" s="32"/>
      <c r="C370" s="32" t="s">
        <v>227</v>
      </c>
      <c r="D370" s="32">
        <v>10</v>
      </c>
      <c r="E370" s="36" t="s">
        <v>207</v>
      </c>
      <c r="F370" s="32"/>
      <c r="G370" s="111">
        <f>SUM(G371,G394)</f>
        <v>15542.38</v>
      </c>
      <c r="H370" s="106">
        <f>H371+H394</f>
        <v>13647.519999999999</v>
      </c>
      <c r="I370" s="106">
        <f t="shared" si="14"/>
        <v>87.808430883815731</v>
      </c>
    </row>
    <row r="371" spans="1:9" ht="63">
      <c r="A371" s="34" t="s">
        <v>511</v>
      </c>
      <c r="B371" s="32"/>
      <c r="C371" s="32" t="s">
        <v>227</v>
      </c>
      <c r="D371" s="32">
        <v>10</v>
      </c>
      <c r="E371" s="37" t="s">
        <v>512</v>
      </c>
      <c r="F371" s="32"/>
      <c r="G371" s="111">
        <f>SUM(G372,G376,G380,G384,)</f>
        <v>13942.38</v>
      </c>
      <c r="H371" s="106">
        <f>H372+H376+H380+H384</f>
        <v>13196.269999999999</v>
      </c>
      <c r="I371" s="106">
        <f t="shared" si="14"/>
        <v>94.648618098201311</v>
      </c>
    </row>
    <row r="372" spans="1:9" ht="63">
      <c r="A372" s="52" t="s">
        <v>801</v>
      </c>
      <c r="B372" s="64"/>
      <c r="C372" s="32" t="s">
        <v>227</v>
      </c>
      <c r="D372" s="32">
        <v>10</v>
      </c>
      <c r="E372" s="37" t="s">
        <v>513</v>
      </c>
      <c r="F372" s="32"/>
      <c r="G372" s="111">
        <f>SUM(G373,)</f>
        <v>9124.74</v>
      </c>
      <c r="H372" s="106">
        <f>H373</f>
        <v>9124.74</v>
      </c>
      <c r="I372" s="106">
        <f t="shared" si="14"/>
        <v>100</v>
      </c>
    </row>
    <row r="373" spans="1:9" ht="31.5">
      <c r="A373" s="52" t="s">
        <v>176</v>
      </c>
      <c r="B373" s="32"/>
      <c r="C373" s="32" t="s">
        <v>227</v>
      </c>
      <c r="D373" s="32">
        <v>10</v>
      </c>
      <c r="E373" s="37" t="s">
        <v>514</v>
      </c>
      <c r="F373" s="32"/>
      <c r="G373" s="111">
        <f>SUM(G374)</f>
        <v>9124.74</v>
      </c>
      <c r="H373" s="106">
        <f>H374</f>
        <v>9124.74</v>
      </c>
      <c r="I373" s="106">
        <f t="shared" si="14"/>
        <v>100</v>
      </c>
    </row>
    <row r="374" spans="1:9" ht="31.5">
      <c r="A374" s="38" t="s">
        <v>324</v>
      </c>
      <c r="B374" s="32"/>
      <c r="C374" s="32" t="s">
        <v>227</v>
      </c>
      <c r="D374" s="32">
        <v>10</v>
      </c>
      <c r="E374" s="37" t="s">
        <v>514</v>
      </c>
      <c r="F374" s="32">
        <v>200</v>
      </c>
      <c r="G374" s="111">
        <f>SUM(G375)</f>
        <v>9124.74</v>
      </c>
      <c r="H374" s="106">
        <f>H375</f>
        <v>9124.74</v>
      </c>
      <c r="I374" s="106">
        <f t="shared" si="14"/>
        <v>100</v>
      </c>
    </row>
    <row r="375" spans="1:9" ht="31.5">
      <c r="A375" s="38" t="s">
        <v>228</v>
      </c>
      <c r="B375" s="32"/>
      <c r="C375" s="32" t="s">
        <v>227</v>
      </c>
      <c r="D375" s="32">
        <v>10</v>
      </c>
      <c r="E375" s="37" t="s">
        <v>514</v>
      </c>
      <c r="F375" s="32">
        <v>240</v>
      </c>
      <c r="G375" s="113">
        <v>9124.74</v>
      </c>
      <c r="H375" s="106">
        <v>9124.74</v>
      </c>
      <c r="I375" s="106">
        <f t="shared" si="14"/>
        <v>100</v>
      </c>
    </row>
    <row r="376" spans="1:9" ht="63">
      <c r="A376" s="52" t="s">
        <v>802</v>
      </c>
      <c r="B376" s="37"/>
      <c r="C376" s="32" t="s">
        <v>227</v>
      </c>
      <c r="D376" s="32">
        <v>10</v>
      </c>
      <c r="E376" s="37" t="s">
        <v>515</v>
      </c>
      <c r="F376" s="32"/>
      <c r="G376" s="111">
        <f>SUM(G377)</f>
        <v>2565</v>
      </c>
      <c r="H376" s="106">
        <f>H377</f>
        <v>2216.4499999999998</v>
      </c>
      <c r="I376" s="106">
        <f t="shared" si="14"/>
        <v>86.411306042884988</v>
      </c>
    </row>
    <row r="377" spans="1:9" ht="31.5">
      <c r="A377" s="52" t="s">
        <v>176</v>
      </c>
      <c r="B377" s="32"/>
      <c r="C377" s="32" t="s">
        <v>227</v>
      </c>
      <c r="D377" s="32">
        <v>10</v>
      </c>
      <c r="E377" s="37" t="s">
        <v>516</v>
      </c>
      <c r="F377" s="32"/>
      <c r="G377" s="111">
        <f>SUM(G378)</f>
        <v>2565</v>
      </c>
      <c r="H377" s="106">
        <f>H378</f>
        <v>2216.4499999999998</v>
      </c>
      <c r="I377" s="106">
        <f t="shared" si="14"/>
        <v>86.411306042884988</v>
      </c>
    </row>
    <row r="378" spans="1:9" ht="31.5">
      <c r="A378" s="38" t="s">
        <v>324</v>
      </c>
      <c r="B378" s="32"/>
      <c r="C378" s="32" t="s">
        <v>227</v>
      </c>
      <c r="D378" s="32">
        <v>10</v>
      </c>
      <c r="E378" s="37" t="s">
        <v>516</v>
      </c>
      <c r="F378" s="32">
        <v>200</v>
      </c>
      <c r="G378" s="111">
        <f>SUM(G379)</f>
        <v>2565</v>
      </c>
      <c r="H378" s="106">
        <f>H379</f>
        <v>2216.4499999999998</v>
      </c>
      <c r="I378" s="106">
        <f t="shared" si="14"/>
        <v>86.411306042884988</v>
      </c>
    </row>
    <row r="379" spans="1:9" ht="31.5">
      <c r="A379" s="38" t="s">
        <v>228</v>
      </c>
      <c r="B379" s="32"/>
      <c r="C379" s="32" t="s">
        <v>227</v>
      </c>
      <c r="D379" s="32">
        <v>10</v>
      </c>
      <c r="E379" s="37" t="s">
        <v>516</v>
      </c>
      <c r="F379" s="32">
        <v>240</v>
      </c>
      <c r="G379" s="111">
        <v>2565</v>
      </c>
      <c r="H379" s="106">
        <v>2216.4499999999998</v>
      </c>
      <c r="I379" s="106">
        <f t="shared" si="14"/>
        <v>86.411306042884988</v>
      </c>
    </row>
    <row r="380" spans="1:9" ht="63">
      <c r="A380" s="52" t="s">
        <v>803</v>
      </c>
      <c r="B380" s="32"/>
      <c r="C380" s="32" t="s">
        <v>227</v>
      </c>
      <c r="D380" s="32">
        <v>10</v>
      </c>
      <c r="E380" s="37" t="s">
        <v>517</v>
      </c>
      <c r="F380" s="32"/>
      <c r="G380" s="111">
        <f>SUM(G381)</f>
        <v>582.74</v>
      </c>
      <c r="H380" s="106">
        <f>H381</f>
        <v>582.74</v>
      </c>
      <c r="I380" s="106">
        <f t="shared" si="14"/>
        <v>100</v>
      </c>
    </row>
    <row r="381" spans="1:9" ht="31.5">
      <c r="A381" s="52" t="s">
        <v>176</v>
      </c>
      <c r="B381" s="32"/>
      <c r="C381" s="32" t="s">
        <v>227</v>
      </c>
      <c r="D381" s="32">
        <v>10</v>
      </c>
      <c r="E381" s="37" t="s">
        <v>518</v>
      </c>
      <c r="F381" s="32"/>
      <c r="G381" s="111">
        <f>SUM(G382)</f>
        <v>582.74</v>
      </c>
      <c r="H381" s="106">
        <f>H382</f>
        <v>582.74</v>
      </c>
      <c r="I381" s="106">
        <f t="shared" si="14"/>
        <v>100</v>
      </c>
    </row>
    <row r="382" spans="1:9" ht="31.5">
      <c r="A382" s="38" t="s">
        <v>324</v>
      </c>
      <c r="B382" s="32"/>
      <c r="C382" s="32" t="s">
        <v>227</v>
      </c>
      <c r="D382" s="32">
        <v>10</v>
      </c>
      <c r="E382" s="37" t="s">
        <v>518</v>
      </c>
      <c r="F382" s="32">
        <v>200</v>
      </c>
      <c r="G382" s="111">
        <f>SUM(G383)</f>
        <v>582.74</v>
      </c>
      <c r="H382" s="106">
        <f>H383</f>
        <v>582.74</v>
      </c>
      <c r="I382" s="106">
        <f t="shared" si="14"/>
        <v>100</v>
      </c>
    </row>
    <row r="383" spans="1:9" ht="31.5">
      <c r="A383" s="38" t="s">
        <v>228</v>
      </c>
      <c r="B383" s="32"/>
      <c r="C383" s="32" t="s">
        <v>227</v>
      </c>
      <c r="D383" s="32">
        <v>10</v>
      </c>
      <c r="E383" s="37" t="s">
        <v>518</v>
      </c>
      <c r="F383" s="32">
        <v>240</v>
      </c>
      <c r="G383" s="111">
        <v>582.74</v>
      </c>
      <c r="H383" s="106">
        <v>582.74</v>
      </c>
      <c r="I383" s="106">
        <f t="shared" si="14"/>
        <v>100</v>
      </c>
    </row>
    <row r="384" spans="1:9" ht="63">
      <c r="A384" s="52" t="s">
        <v>804</v>
      </c>
      <c r="B384" s="32"/>
      <c r="C384" s="32" t="s">
        <v>227</v>
      </c>
      <c r="D384" s="32">
        <v>10</v>
      </c>
      <c r="E384" s="37" t="s">
        <v>519</v>
      </c>
      <c r="F384" s="32"/>
      <c r="G384" s="111">
        <f>SUM(G385,G388,G391)</f>
        <v>1669.9</v>
      </c>
      <c r="H384" s="106">
        <f>H385+H388+H391</f>
        <v>1272.3400000000001</v>
      </c>
      <c r="I384" s="106">
        <f t="shared" si="14"/>
        <v>76.192586382418114</v>
      </c>
    </row>
    <row r="385" spans="1:9" ht="31.5">
      <c r="A385" s="52" t="s">
        <v>176</v>
      </c>
      <c r="B385" s="32"/>
      <c r="C385" s="32" t="s">
        <v>227</v>
      </c>
      <c r="D385" s="32">
        <v>10</v>
      </c>
      <c r="E385" s="37" t="s">
        <v>520</v>
      </c>
      <c r="F385" s="32"/>
      <c r="G385" s="111">
        <f>SUM(G386)</f>
        <v>1004.9</v>
      </c>
      <c r="H385" s="106">
        <f>H386</f>
        <v>833.46</v>
      </c>
      <c r="I385" s="106">
        <f t="shared" si="14"/>
        <v>82.939595979699476</v>
      </c>
    </row>
    <row r="386" spans="1:9" ht="31.5">
      <c r="A386" s="38" t="s">
        <v>324</v>
      </c>
      <c r="B386" s="32"/>
      <c r="C386" s="32" t="s">
        <v>227</v>
      </c>
      <c r="D386" s="32">
        <v>10</v>
      </c>
      <c r="E386" s="37" t="s">
        <v>520</v>
      </c>
      <c r="F386" s="32">
        <v>200</v>
      </c>
      <c r="G386" s="111">
        <f>SUM(G387)</f>
        <v>1004.9</v>
      </c>
      <c r="H386" s="106">
        <f>H387</f>
        <v>833.46</v>
      </c>
      <c r="I386" s="106">
        <f t="shared" si="14"/>
        <v>82.939595979699476</v>
      </c>
    </row>
    <row r="387" spans="1:9" ht="31.5">
      <c r="A387" s="38" t="s">
        <v>228</v>
      </c>
      <c r="B387" s="32"/>
      <c r="C387" s="32" t="s">
        <v>227</v>
      </c>
      <c r="D387" s="32">
        <v>10</v>
      </c>
      <c r="E387" s="37" t="s">
        <v>520</v>
      </c>
      <c r="F387" s="32">
        <v>240</v>
      </c>
      <c r="G387" s="111">
        <v>1004.9</v>
      </c>
      <c r="H387" s="106">
        <v>833.46</v>
      </c>
      <c r="I387" s="106">
        <f t="shared" si="14"/>
        <v>82.939595979699476</v>
      </c>
    </row>
    <row r="388" spans="1:9" s="12" customFormat="1" ht="31.5">
      <c r="A388" s="38" t="s">
        <v>787</v>
      </c>
      <c r="B388" s="32"/>
      <c r="C388" s="32" t="s">
        <v>227</v>
      </c>
      <c r="D388" s="32">
        <v>10</v>
      </c>
      <c r="E388" s="37" t="s">
        <v>788</v>
      </c>
      <c r="F388" s="32"/>
      <c r="G388" s="111">
        <f>SUM(G389)</f>
        <v>493</v>
      </c>
      <c r="H388" s="106">
        <f>H389</f>
        <v>325.20999999999998</v>
      </c>
      <c r="I388" s="106">
        <f t="shared" si="14"/>
        <v>65.965517241379303</v>
      </c>
    </row>
    <row r="389" spans="1:9" s="12" customFormat="1" ht="31.5">
      <c r="A389" s="38" t="s">
        <v>324</v>
      </c>
      <c r="B389" s="32"/>
      <c r="C389" s="32" t="s">
        <v>227</v>
      </c>
      <c r="D389" s="32">
        <v>10</v>
      </c>
      <c r="E389" s="37" t="s">
        <v>788</v>
      </c>
      <c r="F389" s="32">
        <v>200</v>
      </c>
      <c r="G389" s="111">
        <f>SUM(G390)</f>
        <v>493</v>
      </c>
      <c r="H389" s="106">
        <f>H390</f>
        <v>325.20999999999998</v>
      </c>
      <c r="I389" s="106">
        <f t="shared" si="14"/>
        <v>65.965517241379303</v>
      </c>
    </row>
    <row r="390" spans="1:9" s="12" customFormat="1" ht="31.5">
      <c r="A390" s="38" t="s">
        <v>228</v>
      </c>
      <c r="B390" s="32"/>
      <c r="C390" s="32" t="s">
        <v>227</v>
      </c>
      <c r="D390" s="32">
        <v>10</v>
      </c>
      <c r="E390" s="37" t="s">
        <v>788</v>
      </c>
      <c r="F390" s="32">
        <v>240</v>
      </c>
      <c r="G390" s="111">
        <v>493</v>
      </c>
      <c r="H390" s="106">
        <v>325.20999999999998</v>
      </c>
      <c r="I390" s="106">
        <f t="shared" si="14"/>
        <v>65.965517241379303</v>
      </c>
    </row>
    <row r="391" spans="1:9" s="12" customFormat="1" ht="227.25" customHeight="1">
      <c r="A391" s="30" t="s">
        <v>779</v>
      </c>
      <c r="B391" s="32"/>
      <c r="C391" s="32" t="s">
        <v>227</v>
      </c>
      <c r="D391" s="32">
        <v>10</v>
      </c>
      <c r="E391" s="37" t="s">
        <v>775</v>
      </c>
      <c r="F391" s="32"/>
      <c r="G391" s="111">
        <f>SUM(G392)</f>
        <v>172</v>
      </c>
      <c r="H391" s="106">
        <f>H392</f>
        <v>113.67</v>
      </c>
      <c r="I391" s="106">
        <f t="shared" si="14"/>
        <v>66.087209302325576</v>
      </c>
    </row>
    <row r="392" spans="1:9" s="12" customFormat="1" ht="49.5" customHeight="1">
      <c r="A392" s="38" t="s">
        <v>324</v>
      </c>
      <c r="B392" s="32"/>
      <c r="C392" s="32" t="s">
        <v>227</v>
      </c>
      <c r="D392" s="32">
        <v>10</v>
      </c>
      <c r="E392" s="37" t="s">
        <v>775</v>
      </c>
      <c r="F392" s="32">
        <v>200</v>
      </c>
      <c r="G392" s="111">
        <f>SUM(G393)</f>
        <v>172</v>
      </c>
      <c r="H392" s="106">
        <f>H393</f>
        <v>113.67</v>
      </c>
      <c r="I392" s="106">
        <f t="shared" si="14"/>
        <v>66.087209302325576</v>
      </c>
    </row>
    <row r="393" spans="1:9" s="12" customFormat="1" ht="42.75" customHeight="1">
      <c r="A393" s="38" t="s">
        <v>228</v>
      </c>
      <c r="B393" s="32"/>
      <c r="C393" s="32" t="s">
        <v>227</v>
      </c>
      <c r="D393" s="32">
        <v>10</v>
      </c>
      <c r="E393" s="37" t="s">
        <v>775</v>
      </c>
      <c r="F393" s="32">
        <v>240</v>
      </c>
      <c r="G393" s="111">
        <v>172</v>
      </c>
      <c r="H393" s="106">
        <v>113.67</v>
      </c>
      <c r="I393" s="106">
        <f t="shared" si="14"/>
        <v>66.087209302325576</v>
      </c>
    </row>
    <row r="394" spans="1:9" s="12" customFormat="1" ht="87" customHeight="1">
      <c r="A394" s="34" t="s">
        <v>521</v>
      </c>
      <c r="B394" s="32"/>
      <c r="C394" s="32" t="s">
        <v>227</v>
      </c>
      <c r="D394" s="32">
        <v>10</v>
      </c>
      <c r="E394" s="37" t="s">
        <v>522</v>
      </c>
      <c r="F394" s="43"/>
      <c r="G394" s="111">
        <f>SUM(G395)</f>
        <v>1600</v>
      </c>
      <c r="H394" s="106">
        <f>H395</f>
        <v>451.25</v>
      </c>
      <c r="I394" s="106">
        <f t="shared" si="14"/>
        <v>28.203125</v>
      </c>
    </row>
    <row r="395" spans="1:9" s="12" customFormat="1" ht="75" customHeight="1">
      <c r="A395" s="40" t="s">
        <v>631</v>
      </c>
      <c r="B395" s="32"/>
      <c r="C395" s="32" t="s">
        <v>227</v>
      </c>
      <c r="D395" s="32">
        <v>10</v>
      </c>
      <c r="E395" s="37" t="s">
        <v>632</v>
      </c>
      <c r="F395" s="41"/>
      <c r="G395" s="111">
        <f>SUM(G396,G400)</f>
        <v>1600</v>
      </c>
      <c r="H395" s="106">
        <f>H396+H400</f>
        <v>451.25</v>
      </c>
      <c r="I395" s="106">
        <f t="shared" si="14"/>
        <v>28.203125</v>
      </c>
    </row>
    <row r="396" spans="1:9" s="12" customFormat="1" ht="110.25">
      <c r="A396" s="56" t="s">
        <v>722</v>
      </c>
      <c r="B396" s="32"/>
      <c r="C396" s="32" t="s">
        <v>227</v>
      </c>
      <c r="D396" s="32">
        <v>10</v>
      </c>
      <c r="E396" s="37" t="s">
        <v>633</v>
      </c>
      <c r="F396" s="41"/>
      <c r="G396" s="111">
        <f>SUM(G397)</f>
        <v>1186</v>
      </c>
      <c r="H396" s="106">
        <f>H397</f>
        <v>334.38</v>
      </c>
      <c r="I396" s="106">
        <f t="shared" si="14"/>
        <v>28.193929173693082</v>
      </c>
    </row>
    <row r="397" spans="1:9" s="12" customFormat="1" ht="42.75" customHeight="1">
      <c r="A397" s="40" t="s">
        <v>234</v>
      </c>
      <c r="B397" s="32"/>
      <c r="C397" s="32" t="s">
        <v>227</v>
      </c>
      <c r="D397" s="32">
        <v>10</v>
      </c>
      <c r="E397" s="37" t="s">
        <v>633</v>
      </c>
      <c r="F397" s="53">
        <v>600</v>
      </c>
      <c r="G397" s="111">
        <f>SUM(G398)</f>
        <v>1186</v>
      </c>
      <c r="H397" s="106">
        <f>H398</f>
        <v>334.38</v>
      </c>
      <c r="I397" s="106">
        <f t="shared" ref="I397:I460" si="15">(H397/G397)*100</f>
        <v>28.193929173693082</v>
      </c>
    </row>
    <row r="398" spans="1:9" s="12" customFormat="1" ht="22.5" customHeight="1">
      <c r="A398" s="40" t="s">
        <v>235</v>
      </c>
      <c r="B398" s="32"/>
      <c r="C398" s="32" t="s">
        <v>227</v>
      </c>
      <c r="D398" s="32">
        <v>10</v>
      </c>
      <c r="E398" s="37" t="s">
        <v>633</v>
      </c>
      <c r="F398" s="41">
        <v>610</v>
      </c>
      <c r="G398" s="111">
        <f>SUM(G399)</f>
        <v>1186</v>
      </c>
      <c r="H398" s="106">
        <f>H399</f>
        <v>334.38</v>
      </c>
      <c r="I398" s="106">
        <f t="shared" si="15"/>
        <v>28.193929173693082</v>
      </c>
    </row>
    <row r="399" spans="1:9" s="12" customFormat="1" ht="27.75" customHeight="1">
      <c r="A399" s="40" t="s">
        <v>238</v>
      </c>
      <c r="B399" s="32"/>
      <c r="C399" s="32" t="s">
        <v>227</v>
      </c>
      <c r="D399" s="32">
        <v>10</v>
      </c>
      <c r="E399" s="37" t="s">
        <v>633</v>
      </c>
      <c r="F399" s="41">
        <v>612</v>
      </c>
      <c r="G399" s="111">
        <v>1186</v>
      </c>
      <c r="H399" s="106">
        <v>334.38</v>
      </c>
      <c r="I399" s="106">
        <f t="shared" si="15"/>
        <v>28.193929173693082</v>
      </c>
    </row>
    <row r="400" spans="1:9" s="12" customFormat="1" ht="125.25" customHeight="1">
      <c r="A400" s="56" t="s">
        <v>723</v>
      </c>
      <c r="B400" s="32"/>
      <c r="C400" s="32" t="s">
        <v>227</v>
      </c>
      <c r="D400" s="32">
        <v>10</v>
      </c>
      <c r="E400" s="37" t="s">
        <v>634</v>
      </c>
      <c r="F400" s="41"/>
      <c r="G400" s="111">
        <f>SUM(G401)</f>
        <v>414</v>
      </c>
      <c r="H400" s="106">
        <f>H401</f>
        <v>116.87</v>
      </c>
      <c r="I400" s="106">
        <f t="shared" si="15"/>
        <v>28.229468599033819</v>
      </c>
    </row>
    <row r="401" spans="1:9" s="12" customFormat="1" ht="38.25" customHeight="1">
      <c r="A401" s="40" t="s">
        <v>234</v>
      </c>
      <c r="B401" s="32"/>
      <c r="C401" s="32" t="s">
        <v>227</v>
      </c>
      <c r="D401" s="32">
        <v>10</v>
      </c>
      <c r="E401" s="37" t="s">
        <v>634</v>
      </c>
      <c r="F401" s="53">
        <v>600</v>
      </c>
      <c r="G401" s="111">
        <f>SUM(G402)</f>
        <v>414</v>
      </c>
      <c r="H401" s="106">
        <f>H402</f>
        <v>116.87</v>
      </c>
      <c r="I401" s="106">
        <f t="shared" si="15"/>
        <v>28.229468599033819</v>
      </c>
    </row>
    <row r="402" spans="1:9" s="12" customFormat="1" ht="15.75">
      <c r="A402" s="40" t="s">
        <v>235</v>
      </c>
      <c r="B402" s="32"/>
      <c r="C402" s="32" t="s">
        <v>227</v>
      </c>
      <c r="D402" s="32">
        <v>10</v>
      </c>
      <c r="E402" s="37" t="s">
        <v>634</v>
      </c>
      <c r="F402" s="41">
        <v>610</v>
      </c>
      <c r="G402" s="111">
        <f>SUM(G403)</f>
        <v>414</v>
      </c>
      <c r="H402" s="106">
        <f>H403</f>
        <v>116.87</v>
      </c>
      <c r="I402" s="106">
        <f t="shared" si="15"/>
        <v>28.229468599033819</v>
      </c>
    </row>
    <row r="403" spans="1:9" s="12" customFormat="1" ht="15.75">
      <c r="A403" s="40" t="s">
        <v>238</v>
      </c>
      <c r="B403" s="32"/>
      <c r="C403" s="32" t="s">
        <v>227</v>
      </c>
      <c r="D403" s="32">
        <v>10</v>
      </c>
      <c r="E403" s="37" t="s">
        <v>634</v>
      </c>
      <c r="F403" s="41">
        <v>612</v>
      </c>
      <c r="G403" s="111">
        <v>414</v>
      </c>
      <c r="H403" s="106">
        <v>116.87</v>
      </c>
      <c r="I403" s="106">
        <f t="shared" si="15"/>
        <v>28.229468599033819</v>
      </c>
    </row>
    <row r="404" spans="1:9" ht="15.75">
      <c r="A404" s="65" t="s">
        <v>260</v>
      </c>
      <c r="B404" s="32"/>
      <c r="C404" s="32" t="s">
        <v>227</v>
      </c>
      <c r="D404" s="32">
        <v>12</v>
      </c>
      <c r="E404" s="33"/>
      <c r="F404" s="58"/>
      <c r="G404" s="111">
        <f>SUM(G405,G424)</f>
        <v>6162.09</v>
      </c>
      <c r="H404" s="106">
        <f>H405+H424</f>
        <v>6162.08</v>
      </c>
      <c r="I404" s="106">
        <f t="shared" si="15"/>
        <v>99.999837717397838</v>
      </c>
    </row>
    <row r="405" spans="1:9" ht="31.5">
      <c r="A405" s="34" t="s">
        <v>326</v>
      </c>
      <c r="B405" s="32"/>
      <c r="C405" s="32" t="s">
        <v>227</v>
      </c>
      <c r="D405" s="32">
        <v>12</v>
      </c>
      <c r="E405" s="36" t="s">
        <v>25</v>
      </c>
      <c r="F405" s="41"/>
      <c r="G405" s="111">
        <f>SUM(G406,G419)</f>
        <v>6062.09</v>
      </c>
      <c r="H405" s="106">
        <f>H406+H419</f>
        <v>6062.08</v>
      </c>
      <c r="I405" s="106">
        <f t="shared" si="15"/>
        <v>99.999835040390366</v>
      </c>
    </row>
    <row r="406" spans="1:9" ht="31.5">
      <c r="A406" s="34" t="s">
        <v>1</v>
      </c>
      <c r="B406" s="32"/>
      <c r="C406" s="32" t="s">
        <v>227</v>
      </c>
      <c r="D406" s="32">
        <v>12</v>
      </c>
      <c r="E406" s="37" t="s">
        <v>26</v>
      </c>
      <c r="F406" s="41"/>
      <c r="G406" s="111">
        <f>SUM(G407,G411,G415)</f>
        <v>5714.09</v>
      </c>
      <c r="H406" s="106">
        <f>H407+H411+H415</f>
        <v>5714.09</v>
      </c>
      <c r="I406" s="106">
        <f t="shared" si="15"/>
        <v>100</v>
      </c>
    </row>
    <row r="407" spans="1:9" s="12" customFormat="1" ht="31.5">
      <c r="A407" s="34" t="s">
        <v>793</v>
      </c>
      <c r="B407" s="32"/>
      <c r="C407" s="32" t="s">
        <v>227</v>
      </c>
      <c r="D407" s="32">
        <v>12</v>
      </c>
      <c r="E407" s="37" t="s">
        <v>794</v>
      </c>
      <c r="F407" s="41"/>
      <c r="G407" s="111">
        <f t="shared" ref="G407:G409" si="16">SUM(G408)</f>
        <v>200</v>
      </c>
      <c r="H407" s="106">
        <f>H408</f>
        <v>200</v>
      </c>
      <c r="I407" s="106">
        <f t="shared" si="15"/>
        <v>100</v>
      </c>
    </row>
    <row r="408" spans="1:9" s="12" customFormat="1" ht="47.25">
      <c r="A408" s="34" t="s">
        <v>795</v>
      </c>
      <c r="B408" s="32"/>
      <c r="C408" s="32" t="s">
        <v>227</v>
      </c>
      <c r="D408" s="32">
        <v>12</v>
      </c>
      <c r="E408" s="37" t="s">
        <v>796</v>
      </c>
      <c r="F408" s="41"/>
      <c r="G408" s="111">
        <f t="shared" si="16"/>
        <v>200</v>
      </c>
      <c r="H408" s="106">
        <f>H409</f>
        <v>200</v>
      </c>
      <c r="I408" s="106">
        <f t="shared" si="15"/>
        <v>100</v>
      </c>
    </row>
    <row r="409" spans="1:9" s="12" customFormat="1" ht="23.25" customHeight="1">
      <c r="A409" s="38" t="s">
        <v>229</v>
      </c>
      <c r="B409" s="32"/>
      <c r="C409" s="32" t="s">
        <v>227</v>
      </c>
      <c r="D409" s="32">
        <v>12</v>
      </c>
      <c r="E409" s="37" t="s">
        <v>796</v>
      </c>
      <c r="F409" s="32">
        <v>800</v>
      </c>
      <c r="G409" s="111">
        <f t="shared" si="16"/>
        <v>200</v>
      </c>
      <c r="H409" s="106">
        <f>H410</f>
        <v>200</v>
      </c>
      <c r="I409" s="106">
        <f t="shared" si="15"/>
        <v>100</v>
      </c>
    </row>
    <row r="410" spans="1:9" s="12" customFormat="1" ht="53.25" customHeight="1">
      <c r="A410" s="39" t="s">
        <v>325</v>
      </c>
      <c r="B410" s="32"/>
      <c r="C410" s="32" t="s">
        <v>227</v>
      </c>
      <c r="D410" s="32">
        <v>12</v>
      </c>
      <c r="E410" s="37" t="s">
        <v>796</v>
      </c>
      <c r="F410" s="41">
        <v>810</v>
      </c>
      <c r="G410" s="111">
        <v>200</v>
      </c>
      <c r="H410" s="106">
        <v>200</v>
      </c>
      <c r="I410" s="106">
        <f t="shared" si="15"/>
        <v>100</v>
      </c>
    </row>
    <row r="411" spans="1:9" ht="47.25">
      <c r="A411" s="34" t="s">
        <v>525</v>
      </c>
      <c r="B411" s="32"/>
      <c r="C411" s="32" t="s">
        <v>227</v>
      </c>
      <c r="D411" s="32">
        <v>12</v>
      </c>
      <c r="E411" s="37" t="s">
        <v>65</v>
      </c>
      <c r="F411" s="32"/>
      <c r="G411" s="111">
        <f>SUM(G412,)</f>
        <v>5358.09</v>
      </c>
      <c r="H411" s="106">
        <f>H412</f>
        <v>5358.09</v>
      </c>
      <c r="I411" s="106">
        <f t="shared" si="15"/>
        <v>100</v>
      </c>
    </row>
    <row r="412" spans="1:9" ht="47.25">
      <c r="A412" s="34" t="s">
        <v>200</v>
      </c>
      <c r="B412" s="32"/>
      <c r="C412" s="32" t="s">
        <v>227</v>
      </c>
      <c r="D412" s="32">
        <v>12</v>
      </c>
      <c r="E412" s="37" t="s">
        <v>152</v>
      </c>
      <c r="F412" s="32"/>
      <c r="G412" s="111">
        <f>SUM(G413)</f>
        <v>5358.09</v>
      </c>
      <c r="H412" s="106">
        <f>H413</f>
        <v>5358.09</v>
      </c>
      <c r="I412" s="106">
        <f t="shared" si="15"/>
        <v>100</v>
      </c>
    </row>
    <row r="413" spans="1:9" ht="15.75">
      <c r="A413" s="38" t="s">
        <v>229</v>
      </c>
      <c r="B413" s="32"/>
      <c r="C413" s="32" t="s">
        <v>227</v>
      </c>
      <c r="D413" s="32">
        <v>12</v>
      </c>
      <c r="E413" s="37" t="s">
        <v>152</v>
      </c>
      <c r="F413" s="32">
        <v>800</v>
      </c>
      <c r="G413" s="111">
        <f>SUM(G414)</f>
        <v>5358.09</v>
      </c>
      <c r="H413" s="106">
        <f>H414</f>
        <v>5358.09</v>
      </c>
      <c r="I413" s="106">
        <f t="shared" si="15"/>
        <v>100</v>
      </c>
    </row>
    <row r="414" spans="1:9" ht="47.25">
      <c r="A414" s="39" t="s">
        <v>325</v>
      </c>
      <c r="B414" s="32"/>
      <c r="C414" s="32" t="s">
        <v>227</v>
      </c>
      <c r="D414" s="32">
        <v>12</v>
      </c>
      <c r="E414" s="37" t="s">
        <v>152</v>
      </c>
      <c r="F414" s="41">
        <v>810</v>
      </c>
      <c r="G414" s="111">
        <v>5358.09</v>
      </c>
      <c r="H414" s="106">
        <v>5358.09</v>
      </c>
      <c r="I414" s="106">
        <f t="shared" si="15"/>
        <v>100</v>
      </c>
    </row>
    <row r="415" spans="1:9" ht="31.5">
      <c r="A415" s="34" t="s">
        <v>66</v>
      </c>
      <c r="B415" s="32"/>
      <c r="C415" s="32" t="s">
        <v>227</v>
      </c>
      <c r="D415" s="32">
        <v>12</v>
      </c>
      <c r="E415" s="37" t="s">
        <v>67</v>
      </c>
      <c r="F415" s="41"/>
      <c r="G415" s="111">
        <f>SUM(G416)</f>
        <v>156</v>
      </c>
      <c r="H415" s="106">
        <f>H416</f>
        <v>156</v>
      </c>
      <c r="I415" s="106">
        <f t="shared" si="15"/>
        <v>100</v>
      </c>
    </row>
    <row r="416" spans="1:9" ht="63">
      <c r="A416" s="34" t="s">
        <v>68</v>
      </c>
      <c r="B416" s="32"/>
      <c r="C416" s="32" t="s">
        <v>227</v>
      </c>
      <c r="D416" s="32">
        <v>12</v>
      </c>
      <c r="E416" s="37" t="s">
        <v>153</v>
      </c>
      <c r="F416" s="41"/>
      <c r="G416" s="111">
        <f>SUM(G417)</f>
        <v>156</v>
      </c>
      <c r="H416" s="106">
        <f>H417</f>
        <v>156</v>
      </c>
      <c r="I416" s="106">
        <f t="shared" si="15"/>
        <v>100</v>
      </c>
    </row>
    <row r="417" spans="1:9" ht="31.5">
      <c r="A417" s="38" t="s">
        <v>324</v>
      </c>
      <c r="B417" s="32"/>
      <c r="C417" s="32" t="s">
        <v>227</v>
      </c>
      <c r="D417" s="32">
        <v>12</v>
      </c>
      <c r="E417" s="37" t="s">
        <v>153</v>
      </c>
      <c r="F417" s="32">
        <v>200</v>
      </c>
      <c r="G417" s="111">
        <f>SUM(G418)</f>
        <v>156</v>
      </c>
      <c r="H417" s="111">
        <f>H418</f>
        <v>156</v>
      </c>
      <c r="I417" s="106">
        <f t="shared" si="15"/>
        <v>100</v>
      </c>
    </row>
    <row r="418" spans="1:9" ht="31.5">
      <c r="A418" s="38" t="s">
        <v>228</v>
      </c>
      <c r="B418" s="32"/>
      <c r="C418" s="32" t="s">
        <v>227</v>
      </c>
      <c r="D418" s="32">
        <v>12</v>
      </c>
      <c r="E418" s="37" t="s">
        <v>153</v>
      </c>
      <c r="F418" s="32">
        <v>240</v>
      </c>
      <c r="G418" s="111">
        <v>156</v>
      </c>
      <c r="H418" s="106">
        <v>156</v>
      </c>
      <c r="I418" s="106">
        <f t="shared" si="15"/>
        <v>100</v>
      </c>
    </row>
    <row r="419" spans="1:9" ht="15.75">
      <c r="A419" s="39" t="s">
        <v>69</v>
      </c>
      <c r="B419" s="32"/>
      <c r="C419" s="32" t="s">
        <v>227</v>
      </c>
      <c r="D419" s="32">
        <v>12</v>
      </c>
      <c r="E419" s="37" t="s">
        <v>27</v>
      </c>
      <c r="F419" s="41"/>
      <c r="G419" s="111">
        <f>SUM(G420)</f>
        <v>348</v>
      </c>
      <c r="H419" s="106">
        <f>H420</f>
        <v>347.99</v>
      </c>
      <c r="I419" s="106">
        <f t="shared" si="15"/>
        <v>99.997126436781613</v>
      </c>
    </row>
    <row r="420" spans="1:9" ht="31.5">
      <c r="A420" s="34" t="s">
        <v>162</v>
      </c>
      <c r="B420" s="32"/>
      <c r="C420" s="32" t="s">
        <v>227</v>
      </c>
      <c r="D420" s="32">
        <v>12</v>
      </c>
      <c r="E420" s="37" t="s">
        <v>71</v>
      </c>
      <c r="F420" s="41"/>
      <c r="G420" s="111">
        <f>SUM(G421)</f>
        <v>348</v>
      </c>
      <c r="H420" s="106">
        <f>H421</f>
        <v>347.99</v>
      </c>
      <c r="I420" s="106">
        <f t="shared" si="15"/>
        <v>99.997126436781613</v>
      </c>
    </row>
    <row r="421" spans="1:9" ht="63">
      <c r="A421" s="34" t="s">
        <v>70</v>
      </c>
      <c r="B421" s="32"/>
      <c r="C421" s="32" t="s">
        <v>227</v>
      </c>
      <c r="D421" s="32">
        <v>12</v>
      </c>
      <c r="E421" s="37" t="s">
        <v>154</v>
      </c>
      <c r="F421" s="41"/>
      <c r="G421" s="111">
        <f>SUM(G422)</f>
        <v>348</v>
      </c>
      <c r="H421" s="106">
        <v>347.99</v>
      </c>
      <c r="I421" s="106">
        <f t="shared" si="15"/>
        <v>99.997126436781613</v>
      </c>
    </row>
    <row r="422" spans="1:9" ht="31.5">
      <c r="A422" s="38" t="s">
        <v>324</v>
      </c>
      <c r="B422" s="32"/>
      <c r="C422" s="32" t="s">
        <v>227</v>
      </c>
      <c r="D422" s="32">
        <v>12</v>
      </c>
      <c r="E422" s="37" t="s">
        <v>154</v>
      </c>
      <c r="F422" s="41">
        <v>200</v>
      </c>
      <c r="G422" s="111">
        <f>SUM(G423)</f>
        <v>348</v>
      </c>
      <c r="H422" s="106">
        <v>347.99</v>
      </c>
      <c r="I422" s="106">
        <f t="shared" si="15"/>
        <v>99.997126436781613</v>
      </c>
    </row>
    <row r="423" spans="1:9" ht="31.5">
      <c r="A423" s="38" t="s">
        <v>228</v>
      </c>
      <c r="B423" s="32"/>
      <c r="C423" s="32" t="s">
        <v>227</v>
      </c>
      <c r="D423" s="32">
        <v>12</v>
      </c>
      <c r="E423" s="37" t="s">
        <v>154</v>
      </c>
      <c r="F423" s="41">
        <v>240</v>
      </c>
      <c r="G423" s="111">
        <v>348</v>
      </c>
      <c r="H423" s="106">
        <v>347.99</v>
      </c>
      <c r="I423" s="106">
        <f t="shared" si="15"/>
        <v>99.997126436781613</v>
      </c>
    </row>
    <row r="424" spans="1:9" ht="47.25">
      <c r="A424" s="34" t="s">
        <v>569</v>
      </c>
      <c r="B424" s="32"/>
      <c r="C424" s="32" t="s">
        <v>227</v>
      </c>
      <c r="D424" s="32">
        <v>12</v>
      </c>
      <c r="E424" s="36" t="s">
        <v>41</v>
      </c>
      <c r="F424" s="41"/>
      <c r="G424" s="111">
        <f>SUM(G425)</f>
        <v>100</v>
      </c>
      <c r="H424" s="106">
        <v>100</v>
      </c>
      <c r="I424" s="106">
        <f t="shared" si="15"/>
        <v>100</v>
      </c>
    </row>
    <row r="425" spans="1:9" ht="31.5">
      <c r="A425" s="30" t="s">
        <v>603</v>
      </c>
      <c r="B425" s="32"/>
      <c r="C425" s="32" t="s">
        <v>227</v>
      </c>
      <c r="D425" s="32">
        <v>12</v>
      </c>
      <c r="E425" s="36" t="s">
        <v>44</v>
      </c>
      <c r="F425" s="43"/>
      <c r="G425" s="111">
        <f>SUM(G426)</f>
        <v>100</v>
      </c>
      <c r="H425" s="106">
        <v>100</v>
      </c>
      <c r="I425" s="106">
        <f t="shared" si="15"/>
        <v>100</v>
      </c>
    </row>
    <row r="426" spans="1:9" ht="47.25">
      <c r="A426" s="30" t="s">
        <v>805</v>
      </c>
      <c r="B426" s="32"/>
      <c r="C426" s="32" t="s">
        <v>227</v>
      </c>
      <c r="D426" s="32">
        <v>12</v>
      </c>
      <c r="E426" s="36" t="s">
        <v>806</v>
      </c>
      <c r="F426" s="43"/>
      <c r="G426" s="111">
        <f>SUM(G427)</f>
        <v>100</v>
      </c>
      <c r="H426" s="106">
        <v>100</v>
      </c>
      <c r="I426" s="106">
        <f t="shared" si="15"/>
        <v>100</v>
      </c>
    </row>
    <row r="427" spans="1:9" ht="31.5">
      <c r="A427" s="30" t="s">
        <v>604</v>
      </c>
      <c r="B427" s="32"/>
      <c r="C427" s="32" t="s">
        <v>227</v>
      </c>
      <c r="D427" s="32">
        <v>12</v>
      </c>
      <c r="E427" s="36" t="s">
        <v>807</v>
      </c>
      <c r="F427" s="43"/>
      <c r="G427" s="111">
        <f>SUM(G428)</f>
        <v>100</v>
      </c>
      <c r="H427" s="106">
        <v>100</v>
      </c>
      <c r="I427" s="106">
        <f t="shared" si="15"/>
        <v>100</v>
      </c>
    </row>
    <row r="428" spans="1:9" ht="31.5">
      <c r="A428" s="38" t="s">
        <v>324</v>
      </c>
      <c r="B428" s="32"/>
      <c r="C428" s="32" t="s">
        <v>227</v>
      </c>
      <c r="D428" s="32">
        <v>12</v>
      </c>
      <c r="E428" s="36" t="s">
        <v>807</v>
      </c>
      <c r="F428" s="32">
        <v>200</v>
      </c>
      <c r="G428" s="111">
        <f>SUM(G429)</f>
        <v>100</v>
      </c>
      <c r="H428" s="106">
        <v>100</v>
      </c>
      <c r="I428" s="106">
        <f t="shared" si="15"/>
        <v>100</v>
      </c>
    </row>
    <row r="429" spans="1:9" ht="31.5">
      <c r="A429" s="38" t="s">
        <v>228</v>
      </c>
      <c r="B429" s="32"/>
      <c r="C429" s="32" t="s">
        <v>227</v>
      </c>
      <c r="D429" s="32">
        <v>12</v>
      </c>
      <c r="E429" s="36" t="s">
        <v>807</v>
      </c>
      <c r="F429" s="32">
        <v>240</v>
      </c>
      <c r="G429" s="111">
        <v>100</v>
      </c>
      <c r="H429" s="106">
        <v>100</v>
      </c>
      <c r="I429" s="106">
        <f t="shared" si="15"/>
        <v>100</v>
      </c>
    </row>
    <row r="430" spans="1:9" ht="15.75">
      <c r="A430" s="34" t="s">
        <v>261</v>
      </c>
      <c r="B430" s="32"/>
      <c r="C430" s="45" t="s">
        <v>262</v>
      </c>
      <c r="D430" s="32"/>
      <c r="E430" s="33"/>
      <c r="F430" s="33"/>
      <c r="G430" s="111">
        <f>SUM(G431,G444,G454,G524)</f>
        <v>174821.1</v>
      </c>
      <c r="H430" s="106">
        <f>H431+H444+H454+H524</f>
        <v>173863.11000000002</v>
      </c>
      <c r="I430" s="106">
        <f t="shared" si="15"/>
        <v>99.452016947611028</v>
      </c>
    </row>
    <row r="431" spans="1:9" ht="15.75">
      <c r="A431" s="39" t="s">
        <v>263</v>
      </c>
      <c r="B431" s="28"/>
      <c r="C431" s="28" t="s">
        <v>262</v>
      </c>
      <c r="D431" s="28" t="s">
        <v>221</v>
      </c>
      <c r="E431" s="35"/>
      <c r="F431" s="67"/>
      <c r="G431" s="111">
        <f>SUM(G432)</f>
        <v>20735.629999999997</v>
      </c>
      <c r="H431" s="106">
        <f>H432</f>
        <v>20735.629999999997</v>
      </c>
      <c r="I431" s="106">
        <f t="shared" si="15"/>
        <v>100</v>
      </c>
    </row>
    <row r="432" spans="1:9" ht="47.25">
      <c r="A432" s="34" t="s">
        <v>757</v>
      </c>
      <c r="B432" s="28"/>
      <c r="C432" s="28" t="s">
        <v>262</v>
      </c>
      <c r="D432" s="67" t="s">
        <v>221</v>
      </c>
      <c r="E432" s="37" t="s">
        <v>47</v>
      </c>
      <c r="F432" s="67"/>
      <c r="G432" s="111">
        <f>SUM(G433)</f>
        <v>20735.629999999997</v>
      </c>
      <c r="H432" s="106">
        <f>H433</f>
        <v>20735.629999999997</v>
      </c>
      <c r="I432" s="106">
        <f t="shared" si="15"/>
        <v>100</v>
      </c>
    </row>
    <row r="433" spans="1:9" s="12" customFormat="1" ht="47.25">
      <c r="A433" s="34" t="s">
        <v>639</v>
      </c>
      <c r="B433" s="28"/>
      <c r="C433" s="28" t="s">
        <v>262</v>
      </c>
      <c r="D433" s="67" t="s">
        <v>221</v>
      </c>
      <c r="E433" s="37" t="s">
        <v>641</v>
      </c>
      <c r="F433" s="67"/>
      <c r="G433" s="111">
        <f>SUM(G434)</f>
        <v>20735.629999999997</v>
      </c>
      <c r="H433" s="106">
        <f>H434</f>
        <v>20735.629999999997</v>
      </c>
      <c r="I433" s="106">
        <f t="shared" si="15"/>
        <v>100</v>
      </c>
    </row>
    <row r="434" spans="1:9" s="12" customFormat="1" ht="47.25">
      <c r="A434" s="52" t="s">
        <v>638</v>
      </c>
      <c r="B434" s="28"/>
      <c r="C434" s="67" t="s">
        <v>262</v>
      </c>
      <c r="D434" s="67" t="s">
        <v>221</v>
      </c>
      <c r="E434" s="37" t="s">
        <v>642</v>
      </c>
      <c r="F434" s="67"/>
      <c r="G434" s="111">
        <f>SUM(G435,G438,G441)</f>
        <v>20735.629999999997</v>
      </c>
      <c r="H434" s="106">
        <f>H435+H438+H441</f>
        <v>20735.629999999997</v>
      </c>
      <c r="I434" s="106">
        <f t="shared" si="15"/>
        <v>100</v>
      </c>
    </row>
    <row r="435" spans="1:9" s="12" customFormat="1" ht="31.5">
      <c r="A435" s="34" t="s">
        <v>113</v>
      </c>
      <c r="B435" s="28"/>
      <c r="C435" s="67" t="s">
        <v>262</v>
      </c>
      <c r="D435" s="67" t="s">
        <v>221</v>
      </c>
      <c r="E435" s="37" t="s">
        <v>656</v>
      </c>
      <c r="F435" s="32"/>
      <c r="G435" s="111">
        <f>SUM(G436)</f>
        <v>652.63</v>
      </c>
      <c r="H435" s="106">
        <f>H436</f>
        <v>652.63</v>
      </c>
      <c r="I435" s="106">
        <f t="shared" si="15"/>
        <v>100</v>
      </c>
    </row>
    <row r="436" spans="1:9" s="12" customFormat="1" ht="31.5">
      <c r="A436" s="38" t="s">
        <v>324</v>
      </c>
      <c r="B436" s="28"/>
      <c r="C436" s="67" t="s">
        <v>262</v>
      </c>
      <c r="D436" s="67" t="s">
        <v>221</v>
      </c>
      <c r="E436" s="37" t="s">
        <v>656</v>
      </c>
      <c r="F436" s="32">
        <v>200</v>
      </c>
      <c r="G436" s="111">
        <f>SUM(G437)</f>
        <v>652.63</v>
      </c>
      <c r="H436" s="106">
        <f>H437</f>
        <v>652.63</v>
      </c>
      <c r="I436" s="106">
        <f t="shared" si="15"/>
        <v>100</v>
      </c>
    </row>
    <row r="437" spans="1:9" s="12" customFormat="1" ht="31.5">
      <c r="A437" s="38" t="s">
        <v>228</v>
      </c>
      <c r="B437" s="28"/>
      <c r="C437" s="67" t="s">
        <v>262</v>
      </c>
      <c r="D437" s="67" t="s">
        <v>221</v>
      </c>
      <c r="E437" s="37" t="s">
        <v>656</v>
      </c>
      <c r="F437" s="32">
        <v>240</v>
      </c>
      <c r="G437" s="111">
        <v>652.63</v>
      </c>
      <c r="H437" s="106">
        <v>652.63</v>
      </c>
      <c r="I437" s="106">
        <f t="shared" si="15"/>
        <v>100</v>
      </c>
    </row>
    <row r="438" spans="1:9" s="12" customFormat="1" ht="15.75">
      <c r="A438" s="38" t="s">
        <v>754</v>
      </c>
      <c r="B438" s="28"/>
      <c r="C438" s="67" t="s">
        <v>262</v>
      </c>
      <c r="D438" s="67" t="s">
        <v>221</v>
      </c>
      <c r="E438" s="37" t="s">
        <v>753</v>
      </c>
      <c r="F438" s="32"/>
      <c r="G438" s="111">
        <f>SUM(G439)</f>
        <v>14881.5</v>
      </c>
      <c r="H438" s="106">
        <f>H439</f>
        <v>14881.5</v>
      </c>
      <c r="I438" s="106">
        <f t="shared" si="15"/>
        <v>100</v>
      </c>
    </row>
    <row r="439" spans="1:9" s="12" customFormat="1" ht="15.75">
      <c r="A439" s="38" t="s">
        <v>229</v>
      </c>
      <c r="B439" s="28"/>
      <c r="C439" s="67" t="s">
        <v>262</v>
      </c>
      <c r="D439" s="67" t="s">
        <v>221</v>
      </c>
      <c r="E439" s="37" t="s">
        <v>753</v>
      </c>
      <c r="F439" s="32">
        <v>800</v>
      </c>
      <c r="G439" s="111">
        <f>SUM(G440)</f>
        <v>14881.5</v>
      </c>
      <c r="H439" s="106">
        <v>14881.5</v>
      </c>
      <c r="I439" s="106">
        <f t="shared" si="15"/>
        <v>100</v>
      </c>
    </row>
    <row r="440" spans="1:9" s="12" customFormat="1" ht="47.25">
      <c r="A440" s="39" t="s">
        <v>325</v>
      </c>
      <c r="B440" s="28"/>
      <c r="C440" s="67" t="s">
        <v>262</v>
      </c>
      <c r="D440" s="67" t="s">
        <v>221</v>
      </c>
      <c r="E440" s="37" t="s">
        <v>753</v>
      </c>
      <c r="F440" s="32">
        <v>810</v>
      </c>
      <c r="G440" s="111">
        <v>14881.5</v>
      </c>
      <c r="H440" s="121">
        <v>14881.5</v>
      </c>
      <c r="I440" s="121">
        <f t="shared" si="15"/>
        <v>100</v>
      </c>
    </row>
    <row r="441" spans="1:9" s="12" customFormat="1" ht="15.75">
      <c r="A441" s="38" t="s">
        <v>725</v>
      </c>
      <c r="B441" s="28"/>
      <c r="C441" s="67" t="s">
        <v>262</v>
      </c>
      <c r="D441" s="67" t="s">
        <v>221</v>
      </c>
      <c r="E441" s="37" t="s">
        <v>726</v>
      </c>
      <c r="F441" s="32"/>
      <c r="G441" s="111">
        <f>SUM(G442)</f>
        <v>5201.5</v>
      </c>
      <c r="H441" s="106">
        <f>H442</f>
        <v>5201.5</v>
      </c>
      <c r="I441" s="106">
        <f t="shared" si="15"/>
        <v>100</v>
      </c>
    </row>
    <row r="442" spans="1:9" s="12" customFormat="1" ht="15.75">
      <c r="A442" s="38" t="s">
        <v>229</v>
      </c>
      <c r="B442" s="28"/>
      <c r="C442" s="67" t="s">
        <v>262</v>
      </c>
      <c r="D442" s="67" t="s">
        <v>221</v>
      </c>
      <c r="E442" s="37" t="s">
        <v>726</v>
      </c>
      <c r="F442" s="32">
        <v>800</v>
      </c>
      <c r="G442" s="111">
        <f>SUM(G443)</f>
        <v>5201.5</v>
      </c>
      <c r="H442" s="106">
        <f>H443</f>
        <v>5201.5</v>
      </c>
      <c r="I442" s="106">
        <f t="shared" si="15"/>
        <v>100</v>
      </c>
    </row>
    <row r="443" spans="1:9" s="12" customFormat="1" ht="47.25">
      <c r="A443" s="39" t="s">
        <v>325</v>
      </c>
      <c r="B443" s="28"/>
      <c r="C443" s="67" t="s">
        <v>262</v>
      </c>
      <c r="D443" s="67" t="s">
        <v>221</v>
      </c>
      <c r="E443" s="37" t="s">
        <v>726</v>
      </c>
      <c r="F443" s="32">
        <v>810</v>
      </c>
      <c r="G443" s="111">
        <v>5201.5</v>
      </c>
      <c r="H443" s="106">
        <v>5201.5</v>
      </c>
      <c r="I443" s="106">
        <f t="shared" si="15"/>
        <v>100</v>
      </c>
    </row>
    <row r="444" spans="1:9" ht="15.75">
      <c r="A444" s="34" t="s">
        <v>673</v>
      </c>
      <c r="B444" s="67"/>
      <c r="C444" s="28" t="s">
        <v>262</v>
      </c>
      <c r="D444" s="67" t="s">
        <v>223</v>
      </c>
      <c r="E444" s="36"/>
      <c r="F444" s="32"/>
      <c r="G444" s="111">
        <f t="shared" ref="G444:G449" si="17">SUM(G445)</f>
        <v>3282</v>
      </c>
      <c r="H444" s="106">
        <f>H445</f>
        <v>3282</v>
      </c>
      <c r="I444" s="106">
        <f t="shared" si="15"/>
        <v>100</v>
      </c>
    </row>
    <row r="445" spans="1:9" ht="63">
      <c r="A445" s="61" t="s">
        <v>644</v>
      </c>
      <c r="B445" s="67"/>
      <c r="C445" s="28" t="s">
        <v>262</v>
      </c>
      <c r="D445" s="67" t="s">
        <v>223</v>
      </c>
      <c r="E445" s="36" t="s">
        <v>150</v>
      </c>
      <c r="F445" s="32"/>
      <c r="G445" s="111">
        <f>SUM(G446)</f>
        <v>3282</v>
      </c>
      <c r="H445" s="106">
        <f>H446</f>
        <v>3282</v>
      </c>
      <c r="I445" s="106">
        <f t="shared" si="15"/>
        <v>100</v>
      </c>
    </row>
    <row r="446" spans="1:9" s="12" customFormat="1" ht="31.5">
      <c r="A446" s="61" t="s">
        <v>645</v>
      </c>
      <c r="B446" s="67"/>
      <c r="C446" s="67" t="s">
        <v>262</v>
      </c>
      <c r="D446" s="67" t="s">
        <v>223</v>
      </c>
      <c r="E446" s="36" t="s">
        <v>657</v>
      </c>
      <c r="F446" s="68"/>
      <c r="G446" s="111">
        <f>SUM(G447)</f>
        <v>3282</v>
      </c>
      <c r="H446" s="106">
        <f>H447</f>
        <v>3282</v>
      </c>
      <c r="I446" s="106">
        <f t="shared" si="15"/>
        <v>100</v>
      </c>
    </row>
    <row r="447" spans="1:9" s="12" customFormat="1" ht="31.5">
      <c r="A447" s="34" t="s">
        <v>646</v>
      </c>
      <c r="B447" s="67"/>
      <c r="C447" s="67" t="s">
        <v>262</v>
      </c>
      <c r="D447" s="67" t="s">
        <v>223</v>
      </c>
      <c r="E447" s="36" t="s">
        <v>658</v>
      </c>
      <c r="F447" s="32"/>
      <c r="G447" s="111">
        <f>SUM(G448,G451)</f>
        <v>3282</v>
      </c>
      <c r="H447" s="106">
        <f>H448+H451</f>
        <v>3282</v>
      </c>
      <c r="I447" s="106">
        <f t="shared" si="15"/>
        <v>100</v>
      </c>
    </row>
    <row r="448" spans="1:9" ht="31.5">
      <c r="A448" s="38" t="s">
        <v>647</v>
      </c>
      <c r="B448" s="67"/>
      <c r="C448" s="28" t="s">
        <v>262</v>
      </c>
      <c r="D448" s="67" t="s">
        <v>223</v>
      </c>
      <c r="E448" s="36" t="s">
        <v>659</v>
      </c>
      <c r="F448" s="32"/>
      <c r="G448" s="111">
        <f>SUM(G449)</f>
        <v>784</v>
      </c>
      <c r="H448" s="106">
        <f>H449</f>
        <v>784</v>
      </c>
      <c r="I448" s="106">
        <f t="shared" si="15"/>
        <v>100</v>
      </c>
    </row>
    <row r="449" spans="1:9" ht="31.5">
      <c r="A449" s="38" t="s">
        <v>324</v>
      </c>
      <c r="B449" s="67"/>
      <c r="C449" s="67" t="s">
        <v>262</v>
      </c>
      <c r="D449" s="67" t="s">
        <v>223</v>
      </c>
      <c r="E449" s="36" t="s">
        <v>659</v>
      </c>
      <c r="F449" s="32">
        <v>200</v>
      </c>
      <c r="G449" s="111">
        <f t="shared" si="17"/>
        <v>784</v>
      </c>
      <c r="H449" s="106">
        <f>H450</f>
        <v>784</v>
      </c>
      <c r="I449" s="106">
        <f t="shared" si="15"/>
        <v>100</v>
      </c>
    </row>
    <row r="450" spans="1:9" ht="31.5">
      <c r="A450" s="38" t="s">
        <v>228</v>
      </c>
      <c r="B450" s="67"/>
      <c r="C450" s="67" t="s">
        <v>262</v>
      </c>
      <c r="D450" s="67" t="s">
        <v>223</v>
      </c>
      <c r="E450" s="36" t="s">
        <v>659</v>
      </c>
      <c r="F450" s="32">
        <v>240</v>
      </c>
      <c r="G450" s="111">
        <v>784</v>
      </c>
      <c r="H450" s="106">
        <v>784</v>
      </c>
      <c r="I450" s="106">
        <f t="shared" si="15"/>
        <v>100</v>
      </c>
    </row>
    <row r="451" spans="1:9" ht="63">
      <c r="A451" s="38" t="s">
        <v>648</v>
      </c>
      <c r="B451" s="36"/>
      <c r="C451" s="67" t="s">
        <v>262</v>
      </c>
      <c r="D451" s="67" t="s">
        <v>223</v>
      </c>
      <c r="E451" s="36" t="s">
        <v>660</v>
      </c>
      <c r="F451" s="32"/>
      <c r="G451" s="111">
        <f>SUM(G452)</f>
        <v>2498</v>
      </c>
      <c r="H451" s="106">
        <f>H452</f>
        <v>2498</v>
      </c>
      <c r="I451" s="106">
        <f t="shared" si="15"/>
        <v>100</v>
      </c>
    </row>
    <row r="452" spans="1:9" ht="31.5">
      <c r="A452" s="38" t="s">
        <v>324</v>
      </c>
      <c r="B452" s="36"/>
      <c r="C452" s="67" t="s">
        <v>262</v>
      </c>
      <c r="D452" s="67" t="s">
        <v>223</v>
      </c>
      <c r="E452" s="36" t="s">
        <v>660</v>
      </c>
      <c r="F452" s="32">
        <v>200</v>
      </c>
      <c r="G452" s="111">
        <f t="shared" ref="G452" si="18">SUM(G453)</f>
        <v>2498</v>
      </c>
      <c r="H452" s="106">
        <f>H453</f>
        <v>2498</v>
      </c>
      <c r="I452" s="106">
        <f t="shared" si="15"/>
        <v>100</v>
      </c>
    </row>
    <row r="453" spans="1:9" ht="31.5">
      <c r="A453" s="38" t="s">
        <v>228</v>
      </c>
      <c r="B453" s="28"/>
      <c r="C453" s="67" t="s">
        <v>262</v>
      </c>
      <c r="D453" s="67" t="s">
        <v>223</v>
      </c>
      <c r="E453" s="36" t="s">
        <v>660</v>
      </c>
      <c r="F453" s="32">
        <v>240</v>
      </c>
      <c r="G453" s="111">
        <v>2498</v>
      </c>
      <c r="H453" s="106">
        <v>2498</v>
      </c>
      <c r="I453" s="106">
        <f t="shared" si="15"/>
        <v>100</v>
      </c>
    </row>
    <row r="454" spans="1:9" ht="15.75">
      <c r="A454" s="38" t="s">
        <v>264</v>
      </c>
      <c r="B454" s="28"/>
      <c r="C454" s="36" t="s">
        <v>262</v>
      </c>
      <c r="D454" s="36" t="s">
        <v>243</v>
      </c>
      <c r="E454" s="69"/>
      <c r="F454" s="70"/>
      <c r="G454" s="111">
        <f>SUM(G455)</f>
        <v>150263.47</v>
      </c>
      <c r="H454" s="106">
        <f>H455</f>
        <v>149305.48000000001</v>
      </c>
      <c r="I454" s="106">
        <f t="shared" si="15"/>
        <v>99.362459818078207</v>
      </c>
    </row>
    <row r="455" spans="1:9" ht="47.25">
      <c r="A455" s="34" t="s">
        <v>757</v>
      </c>
      <c r="B455" s="67"/>
      <c r="C455" s="36" t="s">
        <v>262</v>
      </c>
      <c r="D455" s="36" t="s">
        <v>243</v>
      </c>
      <c r="E455" s="36" t="s">
        <v>47</v>
      </c>
      <c r="F455" s="70"/>
      <c r="G455" s="111">
        <f>SUM(G456,G474)</f>
        <v>150263.47</v>
      </c>
      <c r="H455" s="106">
        <f>H456+H474</f>
        <v>149305.48000000001</v>
      </c>
      <c r="I455" s="106">
        <f t="shared" si="15"/>
        <v>99.362459818078207</v>
      </c>
    </row>
    <row r="456" spans="1:9" s="12" customFormat="1" ht="15.75">
      <c r="A456" s="71" t="s">
        <v>694</v>
      </c>
      <c r="B456" s="67"/>
      <c r="C456" s="36" t="s">
        <v>262</v>
      </c>
      <c r="D456" s="36" t="s">
        <v>243</v>
      </c>
      <c r="E456" s="37" t="s">
        <v>690</v>
      </c>
      <c r="F456" s="70"/>
      <c r="G456" s="111">
        <f>SUM(G464,G457)</f>
        <v>30589.599999999999</v>
      </c>
      <c r="H456" s="106">
        <f>H457+H464</f>
        <v>30217.989999999998</v>
      </c>
      <c r="I456" s="106">
        <f t="shared" si="15"/>
        <v>98.785175353714976</v>
      </c>
    </row>
    <row r="457" spans="1:9" s="12" customFormat="1" ht="31.5">
      <c r="A457" s="61" t="s">
        <v>733</v>
      </c>
      <c r="B457" s="67"/>
      <c r="C457" s="36" t="s">
        <v>262</v>
      </c>
      <c r="D457" s="36" t="s">
        <v>243</v>
      </c>
      <c r="E457" s="37" t="s">
        <v>710</v>
      </c>
      <c r="F457" s="70"/>
      <c r="G457" s="111">
        <f>SUM(G458,G461)</f>
        <v>8131.08</v>
      </c>
      <c r="H457" s="106">
        <f>H458+H461</f>
        <v>7759.48</v>
      </c>
      <c r="I457" s="106">
        <f t="shared" si="15"/>
        <v>95.429881393369627</v>
      </c>
    </row>
    <row r="458" spans="1:9" s="12" customFormat="1" ht="15.75">
      <c r="A458" s="71" t="s">
        <v>734</v>
      </c>
      <c r="B458" s="36"/>
      <c r="C458" s="36" t="s">
        <v>262</v>
      </c>
      <c r="D458" s="36" t="s">
        <v>243</v>
      </c>
      <c r="E458" s="37" t="s">
        <v>735</v>
      </c>
      <c r="F458" s="70"/>
      <c r="G458" s="111">
        <f>SUM(G459)</f>
        <v>3716</v>
      </c>
      <c r="H458" s="106">
        <f>H459</f>
        <v>3344.4</v>
      </c>
      <c r="I458" s="106">
        <f t="shared" si="15"/>
        <v>90</v>
      </c>
    </row>
    <row r="459" spans="1:9" s="12" customFormat="1" ht="31.5">
      <c r="A459" s="47" t="s">
        <v>324</v>
      </c>
      <c r="B459" s="36"/>
      <c r="C459" s="36" t="s">
        <v>262</v>
      </c>
      <c r="D459" s="36" t="s">
        <v>243</v>
      </c>
      <c r="E459" s="37" t="s">
        <v>735</v>
      </c>
      <c r="F459" s="72">
        <v>200</v>
      </c>
      <c r="G459" s="111">
        <f>SUM(G460)</f>
        <v>3716</v>
      </c>
      <c r="H459" s="106">
        <f>H460</f>
        <v>3344.4</v>
      </c>
      <c r="I459" s="106">
        <f t="shared" si="15"/>
        <v>90</v>
      </c>
    </row>
    <row r="460" spans="1:9" s="12" customFormat="1" ht="31.5">
      <c r="A460" s="47" t="s">
        <v>228</v>
      </c>
      <c r="B460" s="36"/>
      <c r="C460" s="36" t="s">
        <v>262</v>
      </c>
      <c r="D460" s="36" t="s">
        <v>243</v>
      </c>
      <c r="E460" s="37" t="s">
        <v>735</v>
      </c>
      <c r="F460" s="72">
        <v>240</v>
      </c>
      <c r="G460" s="111">
        <v>3716</v>
      </c>
      <c r="H460" s="106">
        <v>3344.4</v>
      </c>
      <c r="I460" s="106">
        <f t="shared" si="15"/>
        <v>90</v>
      </c>
    </row>
    <row r="461" spans="1:9" s="12" customFormat="1" ht="31.5">
      <c r="A461" s="61" t="s">
        <v>709</v>
      </c>
      <c r="B461" s="67"/>
      <c r="C461" s="36" t="s">
        <v>262</v>
      </c>
      <c r="D461" s="36" t="s">
        <v>243</v>
      </c>
      <c r="E461" s="37" t="s">
        <v>711</v>
      </c>
      <c r="F461" s="70"/>
      <c r="G461" s="111">
        <f>SUM(G462)</f>
        <v>4415.08</v>
      </c>
      <c r="H461" s="106">
        <f>H462</f>
        <v>4415.08</v>
      </c>
      <c r="I461" s="106">
        <f t="shared" ref="I461:I524" si="19">(H461/G461)*100</f>
        <v>100</v>
      </c>
    </row>
    <row r="462" spans="1:9" s="12" customFormat="1" ht="31.5">
      <c r="A462" s="47" t="s">
        <v>324</v>
      </c>
      <c r="B462" s="67"/>
      <c r="C462" s="36" t="s">
        <v>262</v>
      </c>
      <c r="D462" s="36" t="s">
        <v>243</v>
      </c>
      <c r="E462" s="37" t="s">
        <v>711</v>
      </c>
      <c r="F462" s="32">
        <v>200</v>
      </c>
      <c r="G462" s="111">
        <f>SUM(G463)</f>
        <v>4415.08</v>
      </c>
      <c r="H462" s="106">
        <f>H463</f>
        <v>4415.08</v>
      </c>
      <c r="I462" s="106">
        <f t="shared" si="19"/>
        <v>100</v>
      </c>
    </row>
    <row r="463" spans="1:9" s="12" customFormat="1" ht="31.5">
      <c r="A463" s="47" t="s">
        <v>228</v>
      </c>
      <c r="B463" s="67"/>
      <c r="C463" s="36" t="s">
        <v>262</v>
      </c>
      <c r="D463" s="36" t="s">
        <v>243</v>
      </c>
      <c r="E463" s="37" t="s">
        <v>711</v>
      </c>
      <c r="F463" s="32">
        <v>240</v>
      </c>
      <c r="G463" s="111">
        <v>4415.08</v>
      </c>
      <c r="H463" s="106">
        <v>4415.08</v>
      </c>
      <c r="I463" s="106">
        <f t="shared" si="19"/>
        <v>100</v>
      </c>
    </row>
    <row r="464" spans="1:9" s="12" customFormat="1" ht="31.5">
      <c r="A464" s="61" t="s">
        <v>695</v>
      </c>
      <c r="B464" s="67"/>
      <c r="C464" s="36" t="s">
        <v>262</v>
      </c>
      <c r="D464" s="36" t="s">
        <v>243</v>
      </c>
      <c r="E464" s="37" t="s">
        <v>691</v>
      </c>
      <c r="F464" s="70"/>
      <c r="G464" s="111">
        <f>SUM(G465,G468,G471)</f>
        <v>22458.52</v>
      </c>
      <c r="H464" s="106">
        <f>H465+H468+H471</f>
        <v>22458.51</v>
      </c>
      <c r="I464" s="106">
        <f t="shared" si="19"/>
        <v>99.999955473468418</v>
      </c>
    </row>
    <row r="465" spans="1:9" s="12" customFormat="1" ht="31.5">
      <c r="A465" s="61" t="s">
        <v>696</v>
      </c>
      <c r="B465" s="67"/>
      <c r="C465" s="36" t="s">
        <v>262</v>
      </c>
      <c r="D465" s="36" t="s">
        <v>243</v>
      </c>
      <c r="E465" s="37" t="s">
        <v>692</v>
      </c>
      <c r="F465" s="70"/>
      <c r="G465" s="111">
        <f>SUM(G466)</f>
        <v>20910.54</v>
      </c>
      <c r="H465" s="106">
        <f>H466</f>
        <v>20910.53</v>
      </c>
      <c r="I465" s="106">
        <f t="shared" si="19"/>
        <v>99.999952177227357</v>
      </c>
    </row>
    <row r="466" spans="1:9" s="12" customFormat="1" ht="31.5">
      <c r="A466" s="38" t="s">
        <v>324</v>
      </c>
      <c r="B466" s="67"/>
      <c r="C466" s="36" t="s">
        <v>262</v>
      </c>
      <c r="D466" s="36" t="s">
        <v>243</v>
      </c>
      <c r="E466" s="37" t="s">
        <v>692</v>
      </c>
      <c r="F466" s="72">
        <v>200</v>
      </c>
      <c r="G466" s="111">
        <f>SUM(G467)</f>
        <v>20910.54</v>
      </c>
      <c r="H466" s="106">
        <f>H467</f>
        <v>20910.53</v>
      </c>
      <c r="I466" s="106">
        <f t="shared" si="19"/>
        <v>99.999952177227357</v>
      </c>
    </row>
    <row r="467" spans="1:9" s="12" customFormat="1" ht="31.5">
      <c r="A467" s="38" t="s">
        <v>228</v>
      </c>
      <c r="B467" s="67"/>
      <c r="C467" s="36" t="s">
        <v>262</v>
      </c>
      <c r="D467" s="36" t="s">
        <v>243</v>
      </c>
      <c r="E467" s="37" t="s">
        <v>692</v>
      </c>
      <c r="F467" s="72">
        <v>240</v>
      </c>
      <c r="G467" s="111">
        <v>20910.54</v>
      </c>
      <c r="H467" s="106">
        <v>20910.53</v>
      </c>
      <c r="I467" s="106">
        <f t="shared" si="19"/>
        <v>99.999952177227357</v>
      </c>
    </row>
    <row r="468" spans="1:9" s="12" customFormat="1" ht="15.75">
      <c r="A468" s="47" t="s">
        <v>708</v>
      </c>
      <c r="B468" s="67"/>
      <c r="C468" s="36" t="s">
        <v>262</v>
      </c>
      <c r="D468" s="36" t="s">
        <v>243</v>
      </c>
      <c r="E468" s="37" t="s">
        <v>693</v>
      </c>
      <c r="F468" s="70"/>
      <c r="G468" s="111">
        <f>SUM(G469)</f>
        <v>966.63</v>
      </c>
      <c r="H468" s="106">
        <f>H469</f>
        <v>966.63</v>
      </c>
      <c r="I468" s="106">
        <f t="shared" si="19"/>
        <v>100</v>
      </c>
    </row>
    <row r="469" spans="1:9" s="12" customFormat="1" ht="31.5">
      <c r="A469" s="38" t="s">
        <v>324</v>
      </c>
      <c r="B469" s="67"/>
      <c r="C469" s="36" t="s">
        <v>262</v>
      </c>
      <c r="D469" s="36" t="s">
        <v>243</v>
      </c>
      <c r="E469" s="37" t="s">
        <v>693</v>
      </c>
      <c r="F469" s="72">
        <v>200</v>
      </c>
      <c r="G469" s="111">
        <f>SUM(G470)</f>
        <v>966.63</v>
      </c>
      <c r="H469" s="106">
        <f>H470</f>
        <v>966.63</v>
      </c>
      <c r="I469" s="106">
        <f t="shared" si="19"/>
        <v>100</v>
      </c>
    </row>
    <row r="470" spans="1:9" s="12" customFormat="1" ht="31.5">
      <c r="A470" s="38" t="s">
        <v>228</v>
      </c>
      <c r="B470" s="67"/>
      <c r="C470" s="36" t="s">
        <v>262</v>
      </c>
      <c r="D470" s="36" t="s">
        <v>243</v>
      </c>
      <c r="E470" s="37" t="s">
        <v>693</v>
      </c>
      <c r="F470" s="72">
        <v>240</v>
      </c>
      <c r="G470" s="111">
        <v>966.63</v>
      </c>
      <c r="H470" s="106">
        <v>966.63</v>
      </c>
      <c r="I470" s="106">
        <f t="shared" si="19"/>
        <v>100</v>
      </c>
    </row>
    <row r="471" spans="1:9" s="12" customFormat="1" ht="15.75">
      <c r="A471" s="71" t="s">
        <v>697</v>
      </c>
      <c r="B471" s="67"/>
      <c r="C471" s="36" t="s">
        <v>262</v>
      </c>
      <c r="D471" s="36" t="s">
        <v>243</v>
      </c>
      <c r="E471" s="37" t="s">
        <v>707</v>
      </c>
      <c r="F471" s="70"/>
      <c r="G471" s="111">
        <f>SUM(G472)</f>
        <v>581.35</v>
      </c>
      <c r="H471" s="106">
        <f>H472</f>
        <v>581.35</v>
      </c>
      <c r="I471" s="106">
        <f t="shared" si="19"/>
        <v>100</v>
      </c>
    </row>
    <row r="472" spans="1:9" s="12" customFormat="1" ht="31.5">
      <c r="A472" s="38" t="s">
        <v>324</v>
      </c>
      <c r="B472" s="67"/>
      <c r="C472" s="36" t="s">
        <v>262</v>
      </c>
      <c r="D472" s="36" t="s">
        <v>243</v>
      </c>
      <c r="E472" s="37" t="s">
        <v>707</v>
      </c>
      <c r="F472" s="72">
        <v>200</v>
      </c>
      <c r="G472" s="111">
        <f>SUM(G473)</f>
        <v>581.35</v>
      </c>
      <c r="H472" s="106">
        <f>H473</f>
        <v>581.35</v>
      </c>
      <c r="I472" s="106">
        <f t="shared" si="19"/>
        <v>100</v>
      </c>
    </row>
    <row r="473" spans="1:9" s="12" customFormat="1" ht="31.5">
      <c r="A473" s="38" t="s">
        <v>228</v>
      </c>
      <c r="B473" s="67"/>
      <c r="C473" s="36" t="s">
        <v>262</v>
      </c>
      <c r="D473" s="36" t="s">
        <v>243</v>
      </c>
      <c r="E473" s="37" t="s">
        <v>707</v>
      </c>
      <c r="F473" s="72">
        <v>240</v>
      </c>
      <c r="G473" s="111">
        <v>581.35</v>
      </c>
      <c r="H473" s="106">
        <v>581.35</v>
      </c>
      <c r="I473" s="106">
        <f t="shared" si="19"/>
        <v>100</v>
      </c>
    </row>
    <row r="474" spans="1:9" ht="31.5">
      <c r="A474" s="34" t="s">
        <v>649</v>
      </c>
      <c r="B474" s="67"/>
      <c r="C474" s="28" t="s">
        <v>262</v>
      </c>
      <c r="D474" s="36" t="s">
        <v>243</v>
      </c>
      <c r="E474" s="37" t="s">
        <v>661</v>
      </c>
      <c r="F474" s="41"/>
      <c r="G474" s="111">
        <f>SUM(G475,G511)</f>
        <v>119673.87000000001</v>
      </c>
      <c r="H474" s="106">
        <f>H475+H511</f>
        <v>119087.49</v>
      </c>
      <c r="I474" s="106">
        <f t="shared" si="19"/>
        <v>99.510018352377173</v>
      </c>
    </row>
    <row r="475" spans="1:9" ht="31.5">
      <c r="A475" s="52" t="s">
        <v>650</v>
      </c>
      <c r="B475" s="67"/>
      <c r="C475" s="28" t="s">
        <v>262</v>
      </c>
      <c r="D475" s="36" t="s">
        <v>243</v>
      </c>
      <c r="E475" s="37" t="s">
        <v>662</v>
      </c>
      <c r="F475" s="41"/>
      <c r="G475" s="111">
        <f>SUM(G476,G479,G482,G485,G488,G491,G494,G499,G502,G505,G508)</f>
        <v>99422.44</v>
      </c>
      <c r="H475" s="106">
        <f>H476+H479+H482+H485+H488+H491+H494+H499+H502+H505+H508</f>
        <v>98879.150000000009</v>
      </c>
      <c r="I475" s="106">
        <f t="shared" si="19"/>
        <v>99.45355394617151</v>
      </c>
    </row>
    <row r="476" spans="1:9" s="12" customFormat="1" ht="31.5">
      <c r="A476" s="73" t="s">
        <v>651</v>
      </c>
      <c r="B476" s="67"/>
      <c r="C476" s="45" t="s">
        <v>262</v>
      </c>
      <c r="D476" s="36" t="s">
        <v>243</v>
      </c>
      <c r="E476" s="37" t="s">
        <v>663</v>
      </c>
      <c r="F476" s="32"/>
      <c r="G476" s="111">
        <f>SUM(G477)</f>
        <v>3283.5</v>
      </c>
      <c r="H476" s="106">
        <f>H477</f>
        <v>3283.5</v>
      </c>
      <c r="I476" s="106">
        <f t="shared" si="19"/>
        <v>100</v>
      </c>
    </row>
    <row r="477" spans="1:9" s="12" customFormat="1" ht="31.5">
      <c r="A477" s="38" t="s">
        <v>324</v>
      </c>
      <c r="B477" s="67"/>
      <c r="C477" s="67" t="s">
        <v>262</v>
      </c>
      <c r="D477" s="36" t="s">
        <v>243</v>
      </c>
      <c r="E477" s="37" t="s">
        <v>663</v>
      </c>
      <c r="F477" s="32">
        <v>200</v>
      </c>
      <c r="G477" s="111">
        <f>SUM(G478)</f>
        <v>3283.5</v>
      </c>
      <c r="H477" s="106">
        <f>H478</f>
        <v>3283.5</v>
      </c>
      <c r="I477" s="106">
        <f t="shared" si="19"/>
        <v>100</v>
      </c>
    </row>
    <row r="478" spans="1:9" s="12" customFormat="1" ht="31.5">
      <c r="A478" s="38" t="s">
        <v>228</v>
      </c>
      <c r="B478" s="67"/>
      <c r="C478" s="67" t="s">
        <v>262</v>
      </c>
      <c r="D478" s="36" t="s">
        <v>243</v>
      </c>
      <c r="E478" s="37" t="s">
        <v>663</v>
      </c>
      <c r="F478" s="32">
        <v>240</v>
      </c>
      <c r="G478" s="111">
        <v>3283.5</v>
      </c>
      <c r="H478" s="106">
        <v>3283.5</v>
      </c>
      <c r="I478" s="106">
        <f t="shared" si="19"/>
        <v>100</v>
      </c>
    </row>
    <row r="479" spans="1:9" ht="31.5">
      <c r="A479" s="40" t="s">
        <v>654</v>
      </c>
      <c r="B479" s="45"/>
      <c r="C479" s="67" t="s">
        <v>262</v>
      </c>
      <c r="D479" s="67" t="s">
        <v>243</v>
      </c>
      <c r="E479" s="37" t="s">
        <v>665</v>
      </c>
      <c r="F479" s="32"/>
      <c r="G479" s="111">
        <f>SUM(G480)</f>
        <v>7000</v>
      </c>
      <c r="H479" s="106">
        <f>H480</f>
        <v>7000</v>
      </c>
      <c r="I479" s="106">
        <f t="shared" si="19"/>
        <v>100</v>
      </c>
    </row>
    <row r="480" spans="1:9" ht="31.5">
      <c r="A480" s="38" t="s">
        <v>324</v>
      </c>
      <c r="B480" s="45"/>
      <c r="C480" s="67" t="s">
        <v>262</v>
      </c>
      <c r="D480" s="67" t="s">
        <v>243</v>
      </c>
      <c r="E480" s="37" t="s">
        <v>665</v>
      </c>
      <c r="F480" s="32">
        <v>200</v>
      </c>
      <c r="G480" s="111">
        <f>SUM(G481)</f>
        <v>7000</v>
      </c>
      <c r="H480" s="106">
        <f>H481</f>
        <v>7000</v>
      </c>
      <c r="I480" s="106">
        <f t="shared" si="19"/>
        <v>100</v>
      </c>
    </row>
    <row r="481" spans="1:9" ht="31.5">
      <c r="A481" s="38" t="s">
        <v>228</v>
      </c>
      <c r="B481" s="45"/>
      <c r="C481" s="67" t="s">
        <v>262</v>
      </c>
      <c r="D481" s="67" t="s">
        <v>243</v>
      </c>
      <c r="E481" s="37" t="s">
        <v>665</v>
      </c>
      <c r="F481" s="32">
        <v>240</v>
      </c>
      <c r="G481" s="111">
        <v>7000</v>
      </c>
      <c r="H481" s="106">
        <v>7000</v>
      </c>
      <c r="I481" s="106">
        <f t="shared" si="19"/>
        <v>100</v>
      </c>
    </row>
    <row r="482" spans="1:9" s="12" customFormat="1" ht="15.75">
      <c r="A482" s="38" t="s">
        <v>698</v>
      </c>
      <c r="B482" s="45"/>
      <c r="C482" s="67" t="s">
        <v>262</v>
      </c>
      <c r="D482" s="67" t="s">
        <v>243</v>
      </c>
      <c r="E482" s="37" t="s">
        <v>700</v>
      </c>
      <c r="F482" s="32"/>
      <c r="G482" s="111">
        <f>SUM(G483)</f>
        <v>1250</v>
      </c>
      <c r="H482" s="106">
        <f>H483</f>
        <v>1250</v>
      </c>
      <c r="I482" s="106">
        <f t="shared" si="19"/>
        <v>100</v>
      </c>
    </row>
    <row r="483" spans="1:9" s="12" customFormat="1" ht="31.5">
      <c r="A483" s="38" t="s">
        <v>324</v>
      </c>
      <c r="B483" s="45"/>
      <c r="C483" s="67" t="s">
        <v>262</v>
      </c>
      <c r="D483" s="67" t="s">
        <v>243</v>
      </c>
      <c r="E483" s="37" t="s">
        <v>700</v>
      </c>
      <c r="F483" s="32">
        <v>200</v>
      </c>
      <c r="G483" s="111">
        <f>SUM(G484)</f>
        <v>1250</v>
      </c>
      <c r="H483" s="106">
        <f>H484</f>
        <v>1250</v>
      </c>
      <c r="I483" s="106">
        <f t="shared" si="19"/>
        <v>100</v>
      </c>
    </row>
    <row r="484" spans="1:9" s="12" customFormat="1" ht="31.5">
      <c r="A484" s="38" t="s">
        <v>228</v>
      </c>
      <c r="B484" s="45"/>
      <c r="C484" s="67" t="s">
        <v>262</v>
      </c>
      <c r="D484" s="67" t="s">
        <v>243</v>
      </c>
      <c r="E484" s="37" t="s">
        <v>700</v>
      </c>
      <c r="F484" s="32">
        <v>240</v>
      </c>
      <c r="G484" s="111">
        <v>1250</v>
      </c>
      <c r="H484" s="106">
        <v>1250</v>
      </c>
      <c r="I484" s="106">
        <f t="shared" si="19"/>
        <v>100</v>
      </c>
    </row>
    <row r="485" spans="1:9" s="12" customFormat="1" ht="31.5">
      <c r="A485" s="38" t="s">
        <v>699</v>
      </c>
      <c r="B485" s="45"/>
      <c r="C485" s="67" t="s">
        <v>262</v>
      </c>
      <c r="D485" s="67" t="s">
        <v>243</v>
      </c>
      <c r="E485" s="37" t="s">
        <v>701</v>
      </c>
      <c r="F485" s="32"/>
      <c r="G485" s="111">
        <f>SUM(G486)</f>
        <v>1390</v>
      </c>
      <c r="H485" s="106">
        <f>H486</f>
        <v>1390</v>
      </c>
      <c r="I485" s="106">
        <f t="shared" si="19"/>
        <v>100</v>
      </c>
    </row>
    <row r="486" spans="1:9" s="12" customFormat="1" ht="31.5">
      <c r="A486" s="38" t="s">
        <v>324</v>
      </c>
      <c r="B486" s="45"/>
      <c r="C486" s="67" t="s">
        <v>262</v>
      </c>
      <c r="D486" s="67" t="s">
        <v>243</v>
      </c>
      <c r="E486" s="37" t="s">
        <v>701</v>
      </c>
      <c r="F486" s="32">
        <v>200</v>
      </c>
      <c r="G486" s="111">
        <f>SUM(G487)</f>
        <v>1390</v>
      </c>
      <c r="H486" s="106">
        <f>H487</f>
        <v>1390</v>
      </c>
      <c r="I486" s="106">
        <f t="shared" si="19"/>
        <v>100</v>
      </c>
    </row>
    <row r="487" spans="1:9" s="12" customFormat="1" ht="31.5">
      <c r="A487" s="38" t="s">
        <v>228</v>
      </c>
      <c r="B487" s="45"/>
      <c r="C487" s="67" t="s">
        <v>262</v>
      </c>
      <c r="D487" s="67" t="s">
        <v>243</v>
      </c>
      <c r="E487" s="37" t="s">
        <v>701</v>
      </c>
      <c r="F487" s="32">
        <v>240</v>
      </c>
      <c r="G487" s="111">
        <v>1390</v>
      </c>
      <c r="H487" s="106">
        <v>1390</v>
      </c>
      <c r="I487" s="106">
        <f t="shared" si="19"/>
        <v>100</v>
      </c>
    </row>
    <row r="488" spans="1:9" s="12" customFormat="1" ht="31.5">
      <c r="A488" s="38" t="s">
        <v>652</v>
      </c>
      <c r="B488" s="36"/>
      <c r="C488" s="67" t="s">
        <v>262</v>
      </c>
      <c r="D488" s="36" t="s">
        <v>243</v>
      </c>
      <c r="E488" s="37" t="s">
        <v>820</v>
      </c>
      <c r="F488" s="32"/>
      <c r="G488" s="111">
        <f>SUM(G489)</f>
        <v>11200.67</v>
      </c>
      <c r="H488" s="106">
        <f>H489</f>
        <v>11200.67</v>
      </c>
      <c r="I488" s="106">
        <f t="shared" si="19"/>
        <v>100</v>
      </c>
    </row>
    <row r="489" spans="1:9" s="12" customFormat="1" ht="31.5">
      <c r="A489" s="38" t="s">
        <v>324</v>
      </c>
      <c r="B489" s="28"/>
      <c r="C489" s="45" t="s">
        <v>262</v>
      </c>
      <c r="D489" s="36" t="s">
        <v>243</v>
      </c>
      <c r="E489" s="37" t="s">
        <v>820</v>
      </c>
      <c r="F489" s="32">
        <v>200</v>
      </c>
      <c r="G489" s="111">
        <f>SUM(G490)</f>
        <v>11200.67</v>
      </c>
      <c r="H489" s="106">
        <f>H490</f>
        <v>11200.67</v>
      </c>
      <c r="I489" s="106">
        <f t="shared" si="19"/>
        <v>100</v>
      </c>
    </row>
    <row r="490" spans="1:9" s="12" customFormat="1" ht="31.5">
      <c r="A490" s="38" t="s">
        <v>228</v>
      </c>
      <c r="B490" s="28"/>
      <c r="C490" s="67" t="s">
        <v>262</v>
      </c>
      <c r="D490" s="36" t="s">
        <v>243</v>
      </c>
      <c r="E490" s="37" t="s">
        <v>820</v>
      </c>
      <c r="F490" s="32">
        <v>240</v>
      </c>
      <c r="G490" s="111">
        <v>11200.67</v>
      </c>
      <c r="H490" s="106">
        <v>11200.67</v>
      </c>
      <c r="I490" s="106">
        <f t="shared" si="19"/>
        <v>100</v>
      </c>
    </row>
    <row r="491" spans="1:9" s="12" customFormat="1" ht="31.5">
      <c r="A491" s="38" t="s">
        <v>653</v>
      </c>
      <c r="B491" s="45"/>
      <c r="C491" s="67" t="s">
        <v>262</v>
      </c>
      <c r="D491" s="36" t="s">
        <v>243</v>
      </c>
      <c r="E491" s="37" t="s">
        <v>821</v>
      </c>
      <c r="F491" s="32"/>
      <c r="G491" s="111">
        <f>SUM(G492)</f>
        <v>3916.09</v>
      </c>
      <c r="H491" s="106">
        <f>H492</f>
        <v>3916.08</v>
      </c>
      <c r="I491" s="106">
        <f t="shared" si="19"/>
        <v>99.999744643253848</v>
      </c>
    </row>
    <row r="492" spans="1:9" s="12" customFormat="1" ht="31.5">
      <c r="A492" s="38" t="s">
        <v>324</v>
      </c>
      <c r="B492" s="67"/>
      <c r="C492" s="45" t="s">
        <v>262</v>
      </c>
      <c r="D492" s="36" t="s">
        <v>243</v>
      </c>
      <c r="E492" s="37" t="s">
        <v>821</v>
      </c>
      <c r="F492" s="32">
        <v>200</v>
      </c>
      <c r="G492" s="111">
        <f>SUM(G493)</f>
        <v>3916.09</v>
      </c>
      <c r="H492" s="106">
        <f>H493</f>
        <v>3916.08</v>
      </c>
      <c r="I492" s="106">
        <f t="shared" si="19"/>
        <v>99.999744643253848</v>
      </c>
    </row>
    <row r="493" spans="1:9" s="12" customFormat="1" ht="31.5">
      <c r="A493" s="38" t="s">
        <v>228</v>
      </c>
      <c r="B493" s="67"/>
      <c r="C493" s="45" t="s">
        <v>262</v>
      </c>
      <c r="D493" s="36" t="s">
        <v>243</v>
      </c>
      <c r="E493" s="37" t="s">
        <v>821</v>
      </c>
      <c r="F493" s="32">
        <v>240</v>
      </c>
      <c r="G493" s="111">
        <v>3916.09</v>
      </c>
      <c r="H493" s="106">
        <v>3916.08</v>
      </c>
      <c r="I493" s="106">
        <f t="shared" si="19"/>
        <v>99.999744643253848</v>
      </c>
    </row>
    <row r="494" spans="1:9" s="12" customFormat="1" ht="47.25">
      <c r="A494" s="73" t="s">
        <v>112</v>
      </c>
      <c r="B494" s="67"/>
      <c r="C494" s="45" t="s">
        <v>262</v>
      </c>
      <c r="D494" s="36" t="s">
        <v>243</v>
      </c>
      <c r="E494" s="37" t="s">
        <v>664</v>
      </c>
      <c r="F494" s="41"/>
      <c r="G494" s="111">
        <f>SUM(G495)</f>
        <v>69605.78</v>
      </c>
      <c r="H494" s="106">
        <f>H495</f>
        <v>69605.59</v>
      </c>
      <c r="I494" s="106">
        <f t="shared" si="19"/>
        <v>99.999727034162973</v>
      </c>
    </row>
    <row r="495" spans="1:9" s="12" customFormat="1" ht="31.5">
      <c r="A495" s="40" t="s">
        <v>234</v>
      </c>
      <c r="B495" s="45"/>
      <c r="C495" s="45" t="s">
        <v>262</v>
      </c>
      <c r="D495" s="36" t="s">
        <v>243</v>
      </c>
      <c r="E495" s="37" t="s">
        <v>664</v>
      </c>
      <c r="F495" s="32">
        <v>600</v>
      </c>
      <c r="G495" s="111">
        <f>SUM(G496)</f>
        <v>69605.78</v>
      </c>
      <c r="H495" s="106">
        <f>H496</f>
        <v>69605.59</v>
      </c>
      <c r="I495" s="106">
        <f t="shared" si="19"/>
        <v>99.999727034162973</v>
      </c>
    </row>
    <row r="496" spans="1:9" s="12" customFormat="1" ht="15.75">
      <c r="A496" s="40" t="s">
        <v>235</v>
      </c>
      <c r="B496" s="67"/>
      <c r="C496" s="67" t="s">
        <v>262</v>
      </c>
      <c r="D496" s="67" t="s">
        <v>243</v>
      </c>
      <c r="E496" s="37" t="s">
        <v>664</v>
      </c>
      <c r="F496" s="32">
        <v>610</v>
      </c>
      <c r="G496" s="111">
        <f>SUM(G497:G498)</f>
        <v>69605.78</v>
      </c>
      <c r="H496" s="106">
        <f>H497+H498</f>
        <v>69605.59</v>
      </c>
      <c r="I496" s="106">
        <f t="shared" si="19"/>
        <v>99.999727034162973</v>
      </c>
    </row>
    <row r="497" spans="1:9" s="12" customFormat="1" ht="47.25">
      <c r="A497" s="40" t="s">
        <v>236</v>
      </c>
      <c r="B497" s="67"/>
      <c r="C497" s="67" t="s">
        <v>262</v>
      </c>
      <c r="D497" s="67" t="s">
        <v>243</v>
      </c>
      <c r="E497" s="37" t="s">
        <v>664</v>
      </c>
      <c r="F497" s="32">
        <v>611</v>
      </c>
      <c r="G497" s="111">
        <v>65954.55</v>
      </c>
      <c r="H497" s="106">
        <v>65954.559999999998</v>
      </c>
      <c r="I497" s="106">
        <f t="shared" si="19"/>
        <v>100.00001516195623</v>
      </c>
    </row>
    <row r="498" spans="1:9" ht="15.75">
      <c r="A498" s="40" t="s">
        <v>238</v>
      </c>
      <c r="B498" s="45"/>
      <c r="C498" s="67" t="s">
        <v>262</v>
      </c>
      <c r="D498" s="67" t="s">
        <v>243</v>
      </c>
      <c r="E498" s="37" t="s">
        <v>664</v>
      </c>
      <c r="F498" s="32">
        <v>612</v>
      </c>
      <c r="G498" s="111">
        <v>3651.23</v>
      </c>
      <c r="H498" s="106">
        <v>3651.03</v>
      </c>
      <c r="I498" s="106">
        <f t="shared" si="19"/>
        <v>99.994522393823459</v>
      </c>
    </row>
    <row r="499" spans="1:9" s="12" customFormat="1" ht="31.5">
      <c r="A499" s="40" t="s">
        <v>761</v>
      </c>
      <c r="B499" s="45"/>
      <c r="C499" s="67" t="s">
        <v>262</v>
      </c>
      <c r="D499" s="67" t="s">
        <v>243</v>
      </c>
      <c r="E499" s="37" t="s">
        <v>762</v>
      </c>
      <c r="F499" s="32"/>
      <c r="G499" s="111">
        <f>SUM(G500)</f>
        <v>534.6</v>
      </c>
      <c r="H499" s="106">
        <v>534.6</v>
      </c>
      <c r="I499" s="106">
        <f t="shared" si="19"/>
        <v>100</v>
      </c>
    </row>
    <row r="500" spans="1:9" s="12" customFormat="1" ht="31.5">
      <c r="A500" s="38" t="s">
        <v>324</v>
      </c>
      <c r="B500" s="45"/>
      <c r="C500" s="67" t="s">
        <v>262</v>
      </c>
      <c r="D500" s="67" t="s">
        <v>243</v>
      </c>
      <c r="E500" s="37" t="s">
        <v>762</v>
      </c>
      <c r="F500" s="32">
        <v>200</v>
      </c>
      <c r="G500" s="111">
        <f>SUM(G501)</f>
        <v>534.6</v>
      </c>
      <c r="H500" s="106">
        <v>534.6</v>
      </c>
      <c r="I500" s="106">
        <f t="shared" si="19"/>
        <v>100</v>
      </c>
    </row>
    <row r="501" spans="1:9" s="12" customFormat="1" ht="31.5">
      <c r="A501" s="38" t="s">
        <v>228</v>
      </c>
      <c r="B501" s="45"/>
      <c r="C501" s="67" t="s">
        <v>262</v>
      </c>
      <c r="D501" s="67" t="s">
        <v>243</v>
      </c>
      <c r="E501" s="37" t="s">
        <v>762</v>
      </c>
      <c r="F501" s="32">
        <v>240</v>
      </c>
      <c r="G501" s="111">
        <v>534.6</v>
      </c>
      <c r="H501" s="106">
        <v>534.6</v>
      </c>
      <c r="I501" s="106">
        <f t="shared" si="19"/>
        <v>100</v>
      </c>
    </row>
    <row r="502" spans="1:9" s="12" customFormat="1" ht="31.5">
      <c r="A502" s="38" t="s">
        <v>771</v>
      </c>
      <c r="B502" s="45"/>
      <c r="C502" s="67" t="s">
        <v>262</v>
      </c>
      <c r="D502" s="36" t="s">
        <v>243</v>
      </c>
      <c r="E502" s="37" t="s">
        <v>773</v>
      </c>
      <c r="F502" s="32"/>
      <c r="G502" s="111">
        <f>SUM(G503)</f>
        <v>536.52</v>
      </c>
      <c r="H502" s="121">
        <v>0</v>
      </c>
      <c r="I502" s="121">
        <f t="shared" si="19"/>
        <v>0</v>
      </c>
    </row>
    <row r="503" spans="1:9" s="12" customFormat="1" ht="31.5">
      <c r="A503" s="38" t="s">
        <v>324</v>
      </c>
      <c r="B503" s="45"/>
      <c r="C503" s="45" t="s">
        <v>262</v>
      </c>
      <c r="D503" s="36" t="s">
        <v>243</v>
      </c>
      <c r="E503" s="37" t="s">
        <v>773</v>
      </c>
      <c r="F503" s="32">
        <v>200</v>
      </c>
      <c r="G503" s="111">
        <f>SUM(G504)</f>
        <v>536.52</v>
      </c>
      <c r="H503" s="121">
        <v>0</v>
      </c>
      <c r="I503" s="121">
        <f t="shared" si="19"/>
        <v>0</v>
      </c>
    </row>
    <row r="504" spans="1:9" s="12" customFormat="1" ht="31.5">
      <c r="A504" s="38" t="s">
        <v>228</v>
      </c>
      <c r="B504" s="45"/>
      <c r="C504" s="67" t="s">
        <v>262</v>
      </c>
      <c r="D504" s="36" t="s">
        <v>243</v>
      </c>
      <c r="E504" s="37" t="s">
        <v>773</v>
      </c>
      <c r="F504" s="32">
        <v>240</v>
      </c>
      <c r="G504" s="111">
        <v>536.52</v>
      </c>
      <c r="H504" s="121">
        <v>0</v>
      </c>
      <c r="I504" s="121">
        <f t="shared" si="19"/>
        <v>0</v>
      </c>
    </row>
    <row r="505" spans="1:9" s="12" customFormat="1" ht="31.5">
      <c r="A505" s="38" t="s">
        <v>772</v>
      </c>
      <c r="B505" s="45"/>
      <c r="C505" s="67" t="s">
        <v>262</v>
      </c>
      <c r="D505" s="36" t="s">
        <v>243</v>
      </c>
      <c r="E505" s="37" t="s">
        <v>774</v>
      </c>
      <c r="F505" s="32"/>
      <c r="G505" s="111">
        <f>SUM(G506)</f>
        <v>187.53</v>
      </c>
      <c r="H505" s="106">
        <f>H506</f>
        <v>180.97</v>
      </c>
      <c r="I505" s="106">
        <f t="shared" si="19"/>
        <v>96.501893030448457</v>
      </c>
    </row>
    <row r="506" spans="1:9" s="12" customFormat="1" ht="31.5">
      <c r="A506" s="38" t="s">
        <v>324</v>
      </c>
      <c r="B506" s="45"/>
      <c r="C506" s="45" t="s">
        <v>262</v>
      </c>
      <c r="D506" s="36" t="s">
        <v>243</v>
      </c>
      <c r="E506" s="37" t="s">
        <v>774</v>
      </c>
      <c r="F506" s="32">
        <v>200</v>
      </c>
      <c r="G506" s="111">
        <f>SUM(G507)</f>
        <v>187.53</v>
      </c>
      <c r="H506" s="106">
        <f>H507</f>
        <v>180.97</v>
      </c>
      <c r="I506" s="106">
        <f t="shared" si="19"/>
        <v>96.501893030448457</v>
      </c>
    </row>
    <row r="507" spans="1:9" s="12" customFormat="1" ht="31.5">
      <c r="A507" s="38" t="s">
        <v>228</v>
      </c>
      <c r="B507" s="45"/>
      <c r="C507" s="45" t="s">
        <v>262</v>
      </c>
      <c r="D507" s="36" t="s">
        <v>243</v>
      </c>
      <c r="E507" s="37" t="s">
        <v>774</v>
      </c>
      <c r="F507" s="32">
        <v>240</v>
      </c>
      <c r="G507" s="111">
        <v>187.53</v>
      </c>
      <c r="H507" s="106">
        <v>180.97</v>
      </c>
      <c r="I507" s="106">
        <f t="shared" si="19"/>
        <v>96.501893030448457</v>
      </c>
    </row>
    <row r="508" spans="1:9" s="12" customFormat="1" ht="33" customHeight="1">
      <c r="A508" s="40" t="s">
        <v>840</v>
      </c>
      <c r="B508" s="45"/>
      <c r="C508" s="67" t="s">
        <v>262</v>
      </c>
      <c r="D508" s="67" t="s">
        <v>243</v>
      </c>
      <c r="E508" s="37" t="s">
        <v>839</v>
      </c>
      <c r="F508" s="32"/>
      <c r="G508" s="111">
        <f>SUM(G509)</f>
        <v>517.75</v>
      </c>
      <c r="H508" s="106">
        <f>H509</f>
        <v>517.74</v>
      </c>
      <c r="I508" s="106">
        <f t="shared" si="19"/>
        <v>99.998068565910188</v>
      </c>
    </row>
    <row r="509" spans="1:9" s="12" customFormat="1" ht="31.5">
      <c r="A509" s="38" t="s">
        <v>324</v>
      </c>
      <c r="B509" s="45"/>
      <c r="C509" s="67" t="s">
        <v>262</v>
      </c>
      <c r="D509" s="67" t="s">
        <v>243</v>
      </c>
      <c r="E509" s="37" t="s">
        <v>839</v>
      </c>
      <c r="F509" s="32">
        <v>200</v>
      </c>
      <c r="G509" s="111">
        <f>SUM(G510)</f>
        <v>517.75</v>
      </c>
      <c r="H509" s="106">
        <f>H510</f>
        <v>517.74</v>
      </c>
      <c r="I509" s="106">
        <f t="shared" si="19"/>
        <v>99.998068565910188</v>
      </c>
    </row>
    <row r="510" spans="1:9" s="12" customFormat="1" ht="31.5">
      <c r="A510" s="38" t="s">
        <v>228</v>
      </c>
      <c r="B510" s="45"/>
      <c r="C510" s="67" t="s">
        <v>262</v>
      </c>
      <c r="D510" s="67" t="s">
        <v>243</v>
      </c>
      <c r="E510" s="37" t="s">
        <v>839</v>
      </c>
      <c r="F510" s="32">
        <v>240</v>
      </c>
      <c r="G510" s="111">
        <v>517.75</v>
      </c>
      <c r="H510" s="106">
        <v>517.74</v>
      </c>
      <c r="I510" s="106">
        <f t="shared" si="19"/>
        <v>99.998068565910188</v>
      </c>
    </row>
    <row r="511" spans="1:9" s="12" customFormat="1" ht="31.5">
      <c r="A511" s="47" t="s">
        <v>765</v>
      </c>
      <c r="B511" s="45"/>
      <c r="C511" s="67" t="s">
        <v>262</v>
      </c>
      <c r="D511" s="67" t="s">
        <v>243</v>
      </c>
      <c r="E511" s="37" t="s">
        <v>766</v>
      </c>
      <c r="F511" s="32"/>
      <c r="G511" s="111">
        <f>SUM(G512,G518,G515,G521)</f>
        <v>20251.430000000004</v>
      </c>
      <c r="H511" s="106">
        <f>H512+H515+H518+H521</f>
        <v>20208.34</v>
      </c>
      <c r="I511" s="106">
        <f t="shared" si="19"/>
        <v>99.787224902142697</v>
      </c>
    </row>
    <row r="512" spans="1:9" ht="15.75">
      <c r="A512" s="38" t="s">
        <v>655</v>
      </c>
      <c r="B512" s="67"/>
      <c r="C512" s="67" t="s">
        <v>262</v>
      </c>
      <c r="D512" s="67" t="s">
        <v>243</v>
      </c>
      <c r="E512" s="37" t="s">
        <v>666</v>
      </c>
      <c r="F512" s="32"/>
      <c r="G512" s="111">
        <f>SUM(G513)</f>
        <v>13495.11</v>
      </c>
      <c r="H512" s="106">
        <f>H513</f>
        <v>13495.1</v>
      </c>
      <c r="I512" s="106">
        <f t="shared" si="19"/>
        <v>99.999925899084928</v>
      </c>
    </row>
    <row r="513" spans="1:9" ht="31.5">
      <c r="A513" s="38" t="s">
        <v>324</v>
      </c>
      <c r="B513" s="67"/>
      <c r="C513" s="67" t="s">
        <v>262</v>
      </c>
      <c r="D513" s="67" t="s">
        <v>243</v>
      </c>
      <c r="E513" s="37" t="s">
        <v>666</v>
      </c>
      <c r="F513" s="32">
        <v>200</v>
      </c>
      <c r="G513" s="111">
        <f>SUM(G514)</f>
        <v>13495.11</v>
      </c>
      <c r="H513" s="106">
        <f>H514</f>
        <v>13495.1</v>
      </c>
      <c r="I513" s="106">
        <f t="shared" si="19"/>
        <v>99.999925899084928</v>
      </c>
    </row>
    <row r="514" spans="1:9" ht="31.5">
      <c r="A514" s="38" t="s">
        <v>228</v>
      </c>
      <c r="B514" s="67"/>
      <c r="C514" s="67" t="s">
        <v>262</v>
      </c>
      <c r="D514" s="67" t="s">
        <v>243</v>
      </c>
      <c r="E514" s="37" t="s">
        <v>666</v>
      </c>
      <c r="F514" s="32">
        <v>240</v>
      </c>
      <c r="G514" s="111">
        <v>13495.11</v>
      </c>
      <c r="H514" s="106">
        <v>13495.1</v>
      </c>
      <c r="I514" s="106">
        <f t="shared" si="19"/>
        <v>99.999925899084928</v>
      </c>
    </row>
    <row r="515" spans="1:9" s="12" customFormat="1" ht="63">
      <c r="A515" s="47" t="s">
        <v>755</v>
      </c>
      <c r="B515" s="67"/>
      <c r="C515" s="67" t="s">
        <v>262</v>
      </c>
      <c r="D515" s="67" t="s">
        <v>243</v>
      </c>
      <c r="E515" s="37" t="s">
        <v>756</v>
      </c>
      <c r="F515" s="32"/>
      <c r="G515" s="111">
        <f>SUM(G516)</f>
        <v>4974.42</v>
      </c>
      <c r="H515" s="106">
        <f>H516</f>
        <v>4942.5</v>
      </c>
      <c r="I515" s="106">
        <f t="shared" si="19"/>
        <v>99.358317150542177</v>
      </c>
    </row>
    <row r="516" spans="1:9" s="12" customFormat="1" ht="31.5">
      <c r="A516" s="47" t="s">
        <v>324</v>
      </c>
      <c r="B516" s="67"/>
      <c r="C516" s="67" t="s">
        <v>262</v>
      </c>
      <c r="D516" s="67" t="s">
        <v>243</v>
      </c>
      <c r="E516" s="37" t="s">
        <v>756</v>
      </c>
      <c r="F516" s="32">
        <v>200</v>
      </c>
      <c r="G516" s="111">
        <f>SUM(G517)</f>
        <v>4974.42</v>
      </c>
      <c r="H516" s="106">
        <f>H517</f>
        <v>4942.5</v>
      </c>
      <c r="I516" s="106">
        <f t="shared" si="19"/>
        <v>99.358317150542177</v>
      </c>
    </row>
    <row r="517" spans="1:9" s="12" customFormat="1" ht="31.5">
      <c r="A517" s="47" t="s">
        <v>228</v>
      </c>
      <c r="B517" s="67"/>
      <c r="C517" s="67" t="s">
        <v>262</v>
      </c>
      <c r="D517" s="67" t="s">
        <v>243</v>
      </c>
      <c r="E517" s="37" t="s">
        <v>756</v>
      </c>
      <c r="F517" s="32">
        <v>240</v>
      </c>
      <c r="G517" s="111">
        <v>4974.42</v>
      </c>
      <c r="H517" s="106">
        <f>4581.71+360.79</f>
        <v>4942.5</v>
      </c>
      <c r="I517" s="106">
        <f t="shared" si="19"/>
        <v>99.358317150542177</v>
      </c>
    </row>
    <row r="518" spans="1:9" s="12" customFormat="1" ht="78.75">
      <c r="A518" s="47" t="s">
        <v>741</v>
      </c>
      <c r="B518" s="67"/>
      <c r="C518" s="67" t="s">
        <v>262</v>
      </c>
      <c r="D518" s="67" t="s">
        <v>243</v>
      </c>
      <c r="E518" s="37" t="s">
        <v>740</v>
      </c>
      <c r="F518" s="32"/>
      <c r="G518" s="111">
        <f>SUM(G519)</f>
        <v>1738.7</v>
      </c>
      <c r="H518" s="106">
        <f>H519</f>
        <v>1727.54</v>
      </c>
      <c r="I518" s="106">
        <f t="shared" si="19"/>
        <v>99.35814113993213</v>
      </c>
    </row>
    <row r="519" spans="1:9" s="12" customFormat="1" ht="31.5">
      <c r="A519" s="47" t="s">
        <v>324</v>
      </c>
      <c r="B519" s="67"/>
      <c r="C519" s="67" t="s">
        <v>262</v>
      </c>
      <c r="D519" s="67" t="s">
        <v>243</v>
      </c>
      <c r="E519" s="37" t="s">
        <v>740</v>
      </c>
      <c r="F519" s="32">
        <v>200</v>
      </c>
      <c r="G519" s="111">
        <f>SUM(G520)</f>
        <v>1738.7</v>
      </c>
      <c r="H519" s="106">
        <f>H520</f>
        <v>1727.54</v>
      </c>
      <c r="I519" s="106">
        <f t="shared" si="19"/>
        <v>99.35814113993213</v>
      </c>
    </row>
    <row r="520" spans="1:9" s="12" customFormat="1" ht="31.5">
      <c r="A520" s="47" t="s">
        <v>228</v>
      </c>
      <c r="B520" s="67"/>
      <c r="C520" s="67" t="s">
        <v>262</v>
      </c>
      <c r="D520" s="67" t="s">
        <v>243</v>
      </c>
      <c r="E520" s="37" t="s">
        <v>740</v>
      </c>
      <c r="F520" s="32">
        <v>240</v>
      </c>
      <c r="G520" s="111">
        <v>1738.7</v>
      </c>
      <c r="H520" s="106">
        <f>1601.43+126.11</f>
        <v>1727.54</v>
      </c>
      <c r="I520" s="106">
        <f t="shared" si="19"/>
        <v>99.35814113993213</v>
      </c>
    </row>
    <row r="521" spans="1:9" s="12" customFormat="1" ht="30">
      <c r="A521" s="74" t="s">
        <v>712</v>
      </c>
      <c r="B521" s="67"/>
      <c r="C521" s="67" t="s">
        <v>262</v>
      </c>
      <c r="D521" s="67" t="s">
        <v>243</v>
      </c>
      <c r="E521" s="37" t="s">
        <v>713</v>
      </c>
      <c r="F521" s="32"/>
      <c r="G521" s="111">
        <f>SUM(G522)</f>
        <v>43.2</v>
      </c>
      <c r="H521" s="106">
        <v>43.2</v>
      </c>
      <c r="I521" s="106">
        <f t="shared" si="19"/>
        <v>100</v>
      </c>
    </row>
    <row r="522" spans="1:9" s="12" customFormat="1" ht="31.5">
      <c r="A522" s="47" t="s">
        <v>324</v>
      </c>
      <c r="B522" s="67"/>
      <c r="C522" s="67" t="s">
        <v>262</v>
      </c>
      <c r="D522" s="67" t="s">
        <v>243</v>
      </c>
      <c r="E522" s="37" t="s">
        <v>713</v>
      </c>
      <c r="F522" s="32">
        <v>200</v>
      </c>
      <c r="G522" s="111">
        <f>SUM(G523)</f>
        <v>43.2</v>
      </c>
      <c r="H522" s="106">
        <v>43.2</v>
      </c>
      <c r="I522" s="106">
        <f t="shared" si="19"/>
        <v>100</v>
      </c>
    </row>
    <row r="523" spans="1:9" s="12" customFormat="1" ht="31.5">
      <c r="A523" s="47" t="s">
        <v>228</v>
      </c>
      <c r="B523" s="67"/>
      <c r="C523" s="67" t="s">
        <v>262</v>
      </c>
      <c r="D523" s="67" t="s">
        <v>243</v>
      </c>
      <c r="E523" s="37" t="s">
        <v>713</v>
      </c>
      <c r="F523" s="32">
        <v>240</v>
      </c>
      <c r="G523" s="111">
        <v>43.2</v>
      </c>
      <c r="H523" s="106">
        <v>43.2</v>
      </c>
      <c r="I523" s="106">
        <f t="shared" si="19"/>
        <v>100</v>
      </c>
    </row>
    <row r="524" spans="1:9" s="12" customFormat="1" ht="15.75">
      <c r="A524" s="38" t="s">
        <v>670</v>
      </c>
      <c r="B524" s="67"/>
      <c r="C524" s="67" t="s">
        <v>262</v>
      </c>
      <c r="D524" s="67" t="s">
        <v>262</v>
      </c>
      <c r="E524" s="36"/>
      <c r="F524" s="32"/>
      <c r="G524" s="111">
        <f>SUM(G525)</f>
        <v>540</v>
      </c>
      <c r="H524" s="106">
        <f>H525</f>
        <v>539.99999999999989</v>
      </c>
      <c r="I524" s="106">
        <f t="shared" si="19"/>
        <v>99.999999999999972</v>
      </c>
    </row>
    <row r="525" spans="1:9" s="12" customFormat="1" ht="15.75">
      <c r="A525" s="38" t="s">
        <v>2</v>
      </c>
      <c r="B525" s="67"/>
      <c r="C525" s="67" t="s">
        <v>262</v>
      </c>
      <c r="D525" s="67" t="s">
        <v>262</v>
      </c>
      <c r="E525" s="36" t="s">
        <v>667</v>
      </c>
      <c r="F525" s="32"/>
      <c r="G525" s="111">
        <f>SUM(G526)</f>
        <v>540</v>
      </c>
      <c r="H525" s="106">
        <f>H526</f>
        <v>539.99999999999989</v>
      </c>
      <c r="I525" s="106">
        <f t="shared" ref="I525:I588" si="20">(H525/G525)*100</f>
        <v>99.999999999999972</v>
      </c>
    </row>
    <row r="526" spans="1:9" s="12" customFormat="1" ht="47.25">
      <c r="A526" s="38" t="s">
        <v>676</v>
      </c>
      <c r="B526" s="67"/>
      <c r="C526" s="67" t="s">
        <v>262</v>
      </c>
      <c r="D526" s="67" t="s">
        <v>262</v>
      </c>
      <c r="E526" s="36" t="s">
        <v>668</v>
      </c>
      <c r="F526" s="32"/>
      <c r="G526" s="111">
        <f>SUM(G527)</f>
        <v>540</v>
      </c>
      <c r="H526" s="106">
        <f>H527</f>
        <v>539.99999999999989</v>
      </c>
      <c r="I526" s="106">
        <f t="shared" si="20"/>
        <v>99.999999999999972</v>
      </c>
    </row>
    <row r="527" spans="1:9" s="12" customFormat="1" ht="47.25">
      <c r="A527" s="38" t="s">
        <v>677</v>
      </c>
      <c r="B527" s="67"/>
      <c r="C527" s="67" t="s">
        <v>262</v>
      </c>
      <c r="D527" s="67" t="s">
        <v>262</v>
      </c>
      <c r="E527" s="36" t="s">
        <v>669</v>
      </c>
      <c r="F527" s="32"/>
      <c r="G527" s="111">
        <f>SUM(G528,G531)</f>
        <v>540</v>
      </c>
      <c r="H527" s="106">
        <f>H528+H531</f>
        <v>539.99999999999989</v>
      </c>
      <c r="I527" s="106">
        <f t="shared" si="20"/>
        <v>99.999999999999972</v>
      </c>
    </row>
    <row r="528" spans="1:9" s="12" customFormat="1" ht="63">
      <c r="A528" s="38" t="s">
        <v>224</v>
      </c>
      <c r="B528" s="67"/>
      <c r="C528" s="67" t="s">
        <v>262</v>
      </c>
      <c r="D528" s="67" t="s">
        <v>262</v>
      </c>
      <c r="E528" s="36" t="s">
        <v>669</v>
      </c>
      <c r="F528" s="32">
        <v>100</v>
      </c>
      <c r="G528" s="111">
        <f>SUM(G529)</f>
        <v>513.6</v>
      </c>
      <c r="H528" s="106">
        <f>H529</f>
        <v>513.59999999999991</v>
      </c>
      <c r="I528" s="106">
        <f t="shared" si="20"/>
        <v>99.999999999999972</v>
      </c>
    </row>
    <row r="529" spans="1:9" s="12" customFormat="1" ht="31.5">
      <c r="A529" s="38" t="s">
        <v>225</v>
      </c>
      <c r="B529" s="67"/>
      <c r="C529" s="67" t="s">
        <v>262</v>
      </c>
      <c r="D529" s="67" t="s">
        <v>262</v>
      </c>
      <c r="E529" s="36" t="s">
        <v>669</v>
      </c>
      <c r="F529" s="32">
        <v>120</v>
      </c>
      <c r="G529" s="111">
        <v>513.6</v>
      </c>
      <c r="H529" s="106">
        <f>H530</f>
        <v>513.59999999999991</v>
      </c>
      <c r="I529" s="106">
        <f t="shared" si="20"/>
        <v>99.999999999999972</v>
      </c>
    </row>
    <row r="530" spans="1:9" s="12" customFormat="1" ht="15.75">
      <c r="A530" s="39" t="s">
        <v>231</v>
      </c>
      <c r="B530" s="67"/>
      <c r="C530" s="67" t="s">
        <v>262</v>
      </c>
      <c r="D530" s="67" t="s">
        <v>262</v>
      </c>
      <c r="E530" s="36" t="s">
        <v>669</v>
      </c>
      <c r="F530" s="32">
        <v>120</v>
      </c>
      <c r="G530" s="111">
        <v>513.6</v>
      </c>
      <c r="H530" s="106">
        <f>118.32+395.28</f>
        <v>513.59999999999991</v>
      </c>
      <c r="I530" s="106">
        <f t="shared" si="20"/>
        <v>99.999999999999972</v>
      </c>
    </row>
    <row r="531" spans="1:9" s="12" customFormat="1" ht="31.5">
      <c r="A531" s="38" t="s">
        <v>324</v>
      </c>
      <c r="B531" s="67"/>
      <c r="C531" s="67" t="s">
        <v>262</v>
      </c>
      <c r="D531" s="67" t="s">
        <v>262</v>
      </c>
      <c r="E531" s="36" t="s">
        <v>669</v>
      </c>
      <c r="F531" s="32">
        <v>200</v>
      </c>
      <c r="G531" s="111">
        <f>SUM(G532)</f>
        <v>26.4</v>
      </c>
      <c r="H531" s="106">
        <f>H532</f>
        <v>26.4</v>
      </c>
      <c r="I531" s="106">
        <f t="shared" si="20"/>
        <v>100</v>
      </c>
    </row>
    <row r="532" spans="1:9" s="12" customFormat="1" ht="31.5">
      <c r="A532" s="38" t="s">
        <v>228</v>
      </c>
      <c r="B532" s="67"/>
      <c r="C532" s="67" t="s">
        <v>262</v>
      </c>
      <c r="D532" s="67" t="s">
        <v>262</v>
      </c>
      <c r="E532" s="36" t="s">
        <v>669</v>
      </c>
      <c r="F532" s="32">
        <v>240</v>
      </c>
      <c r="G532" s="111">
        <v>26.4</v>
      </c>
      <c r="H532" s="106">
        <f>H533</f>
        <v>26.4</v>
      </c>
      <c r="I532" s="106">
        <f t="shared" si="20"/>
        <v>100</v>
      </c>
    </row>
    <row r="533" spans="1:9" s="12" customFormat="1" ht="15.75">
      <c r="A533" s="39" t="s">
        <v>231</v>
      </c>
      <c r="B533" s="67"/>
      <c r="C533" s="67" t="s">
        <v>262</v>
      </c>
      <c r="D533" s="67" t="s">
        <v>262</v>
      </c>
      <c r="E533" s="36" t="s">
        <v>669</v>
      </c>
      <c r="F533" s="32">
        <v>240</v>
      </c>
      <c r="G533" s="111">
        <v>26.4</v>
      </c>
      <c r="H533" s="106">
        <v>26.4</v>
      </c>
      <c r="I533" s="106">
        <f t="shared" si="20"/>
        <v>100</v>
      </c>
    </row>
    <row r="534" spans="1:9" ht="15.75">
      <c r="A534" s="34" t="s">
        <v>265</v>
      </c>
      <c r="B534" s="28"/>
      <c r="C534" s="28" t="s">
        <v>266</v>
      </c>
      <c r="D534" s="35"/>
      <c r="E534" s="33"/>
      <c r="F534" s="33"/>
      <c r="G534" s="111">
        <f>SUM(G535)</f>
        <v>1929.69</v>
      </c>
      <c r="H534" s="106">
        <f>H535</f>
        <v>1929.69</v>
      </c>
      <c r="I534" s="106">
        <f t="shared" si="20"/>
        <v>100</v>
      </c>
    </row>
    <row r="535" spans="1:9" ht="31.5">
      <c r="A535" s="34" t="s">
        <v>267</v>
      </c>
      <c r="B535" s="28"/>
      <c r="C535" s="28" t="s">
        <v>266</v>
      </c>
      <c r="D535" s="28" t="s">
        <v>243</v>
      </c>
      <c r="E535" s="75"/>
      <c r="F535" s="58"/>
      <c r="G535" s="111">
        <f t="shared" ref="G535" si="21">SUM(G536)</f>
        <v>1929.69</v>
      </c>
      <c r="H535" s="106">
        <f>H536</f>
        <v>1929.69</v>
      </c>
      <c r="I535" s="106">
        <f t="shared" si="20"/>
        <v>100</v>
      </c>
    </row>
    <row r="536" spans="1:9" ht="47.25">
      <c r="A536" s="34" t="s">
        <v>330</v>
      </c>
      <c r="B536" s="28"/>
      <c r="C536" s="28" t="s">
        <v>266</v>
      </c>
      <c r="D536" s="32" t="s">
        <v>243</v>
      </c>
      <c r="E536" s="36" t="s">
        <v>45</v>
      </c>
      <c r="F536" s="58"/>
      <c r="G536" s="111">
        <f>SUM(G537,G541)</f>
        <v>1929.69</v>
      </c>
      <c r="H536" s="106">
        <f>H537+H541</f>
        <v>1929.69</v>
      </c>
      <c r="I536" s="106">
        <f t="shared" si="20"/>
        <v>100</v>
      </c>
    </row>
    <row r="537" spans="1:9" s="12" customFormat="1" ht="31.5">
      <c r="A537" s="38" t="s">
        <v>555</v>
      </c>
      <c r="B537" s="36"/>
      <c r="C537" s="28" t="s">
        <v>266</v>
      </c>
      <c r="D537" s="32" t="s">
        <v>243</v>
      </c>
      <c r="E537" s="36" t="s">
        <v>556</v>
      </c>
      <c r="F537" s="32"/>
      <c r="G537" s="111">
        <f>SUM(G538,)</f>
        <v>45</v>
      </c>
      <c r="H537" s="106">
        <v>45</v>
      </c>
      <c r="I537" s="106">
        <f t="shared" si="20"/>
        <v>100</v>
      </c>
    </row>
    <row r="538" spans="1:9" s="12" customFormat="1" ht="15.75">
      <c r="A538" s="34" t="s">
        <v>558</v>
      </c>
      <c r="B538" s="36"/>
      <c r="C538" s="28" t="s">
        <v>266</v>
      </c>
      <c r="D538" s="32" t="s">
        <v>243</v>
      </c>
      <c r="E538" s="36" t="s">
        <v>559</v>
      </c>
      <c r="F538" s="32"/>
      <c r="G538" s="111">
        <f>SUM(G539)</f>
        <v>45</v>
      </c>
      <c r="H538" s="106">
        <v>45</v>
      </c>
      <c r="I538" s="106">
        <f t="shared" si="20"/>
        <v>100</v>
      </c>
    </row>
    <row r="539" spans="1:9" s="12" customFormat="1" ht="31.5">
      <c r="A539" s="38" t="s">
        <v>324</v>
      </c>
      <c r="B539" s="36"/>
      <c r="C539" s="28" t="s">
        <v>266</v>
      </c>
      <c r="D539" s="32" t="s">
        <v>243</v>
      </c>
      <c r="E539" s="36" t="s">
        <v>559</v>
      </c>
      <c r="F539" s="32">
        <v>200</v>
      </c>
      <c r="G539" s="111">
        <f>SUM(G540)</f>
        <v>45</v>
      </c>
      <c r="H539" s="106">
        <v>45</v>
      </c>
      <c r="I539" s="106">
        <f t="shared" si="20"/>
        <v>100</v>
      </c>
    </row>
    <row r="540" spans="1:9" s="12" customFormat="1" ht="31.5">
      <c r="A540" s="38" t="s">
        <v>228</v>
      </c>
      <c r="B540" s="36"/>
      <c r="C540" s="28" t="s">
        <v>266</v>
      </c>
      <c r="D540" s="32" t="s">
        <v>243</v>
      </c>
      <c r="E540" s="36" t="s">
        <v>559</v>
      </c>
      <c r="F540" s="32">
        <v>240</v>
      </c>
      <c r="G540" s="111">
        <v>45</v>
      </c>
      <c r="H540" s="106">
        <v>45</v>
      </c>
      <c r="I540" s="106">
        <f t="shared" si="20"/>
        <v>100</v>
      </c>
    </row>
    <row r="541" spans="1:9" s="12" customFormat="1" ht="31.5">
      <c r="A541" s="39" t="s">
        <v>560</v>
      </c>
      <c r="B541" s="36"/>
      <c r="C541" s="28" t="s">
        <v>266</v>
      </c>
      <c r="D541" s="32" t="s">
        <v>243</v>
      </c>
      <c r="E541" s="36" t="s">
        <v>561</v>
      </c>
      <c r="F541" s="32"/>
      <c r="G541" s="111">
        <f>SUM(G542)</f>
        <v>1884.69</v>
      </c>
      <c r="H541" s="106">
        <f>H542</f>
        <v>1884.69</v>
      </c>
      <c r="I541" s="106">
        <f t="shared" si="20"/>
        <v>100</v>
      </c>
    </row>
    <row r="542" spans="1:9" s="12" customFormat="1" ht="47.25">
      <c r="A542" s="30" t="s">
        <v>112</v>
      </c>
      <c r="B542" s="37"/>
      <c r="C542" s="28" t="s">
        <v>266</v>
      </c>
      <c r="D542" s="32" t="s">
        <v>243</v>
      </c>
      <c r="E542" s="37" t="s">
        <v>562</v>
      </c>
      <c r="F542" s="32"/>
      <c r="G542" s="111">
        <f>SUM(G543)</f>
        <v>1884.69</v>
      </c>
      <c r="H542" s="106">
        <f>H543</f>
        <v>1884.69</v>
      </c>
      <c r="I542" s="106">
        <f t="shared" si="20"/>
        <v>100</v>
      </c>
    </row>
    <row r="543" spans="1:9" s="12" customFormat="1" ht="31.5">
      <c r="A543" s="40" t="s">
        <v>234</v>
      </c>
      <c r="B543" s="37"/>
      <c r="C543" s="28" t="s">
        <v>266</v>
      </c>
      <c r="D543" s="32" t="s">
        <v>243</v>
      </c>
      <c r="E543" s="37" t="s">
        <v>562</v>
      </c>
      <c r="F543" s="32">
        <v>600</v>
      </c>
      <c r="G543" s="111">
        <f>SUM(G544)</f>
        <v>1884.69</v>
      </c>
      <c r="H543" s="106">
        <f>H544</f>
        <v>1884.69</v>
      </c>
      <c r="I543" s="106">
        <f t="shared" si="20"/>
        <v>100</v>
      </c>
    </row>
    <row r="544" spans="1:9" s="12" customFormat="1" ht="15.75">
      <c r="A544" s="40" t="s">
        <v>235</v>
      </c>
      <c r="B544" s="37"/>
      <c r="C544" s="28" t="s">
        <v>266</v>
      </c>
      <c r="D544" s="32" t="s">
        <v>243</v>
      </c>
      <c r="E544" s="37" t="s">
        <v>562</v>
      </c>
      <c r="F544" s="32">
        <v>610</v>
      </c>
      <c r="G544" s="111">
        <f>SUM(G545)</f>
        <v>1884.69</v>
      </c>
      <c r="H544" s="106">
        <f>H545</f>
        <v>1884.69</v>
      </c>
      <c r="I544" s="106">
        <f t="shared" si="20"/>
        <v>100</v>
      </c>
    </row>
    <row r="545" spans="1:9" s="12" customFormat="1" ht="47.25">
      <c r="A545" s="40" t="s">
        <v>236</v>
      </c>
      <c r="B545" s="37"/>
      <c r="C545" s="28" t="s">
        <v>266</v>
      </c>
      <c r="D545" s="32" t="s">
        <v>243</v>
      </c>
      <c r="E545" s="37" t="s">
        <v>562</v>
      </c>
      <c r="F545" s="32">
        <v>611</v>
      </c>
      <c r="G545" s="111">
        <v>1884.69</v>
      </c>
      <c r="H545" s="106">
        <v>1884.69</v>
      </c>
      <c r="I545" s="106">
        <f t="shared" si="20"/>
        <v>100</v>
      </c>
    </row>
    <row r="546" spans="1:9" s="12" customFormat="1" ht="47.25">
      <c r="A546" s="39" t="s">
        <v>325</v>
      </c>
      <c r="B546" s="67"/>
      <c r="C546" s="36" t="s">
        <v>266</v>
      </c>
      <c r="D546" s="36" t="s">
        <v>262</v>
      </c>
      <c r="E546" s="37" t="s">
        <v>778</v>
      </c>
      <c r="F546" s="32">
        <v>810</v>
      </c>
      <c r="G546" s="111">
        <v>4.99</v>
      </c>
      <c r="H546" s="106">
        <v>0</v>
      </c>
      <c r="I546" s="106">
        <f t="shared" si="20"/>
        <v>0</v>
      </c>
    </row>
    <row r="547" spans="1:9" s="8" customFormat="1" ht="15.75">
      <c r="A547" s="44" t="s">
        <v>268</v>
      </c>
      <c r="B547" s="53"/>
      <c r="C547" s="53" t="s">
        <v>269</v>
      </c>
      <c r="D547" s="33"/>
      <c r="E547" s="33"/>
      <c r="F547" s="33"/>
      <c r="G547" s="111">
        <f>SUM(G548)</f>
        <v>324.10999999999996</v>
      </c>
      <c r="H547" s="106">
        <f>H548</f>
        <v>324.09999999999997</v>
      </c>
      <c r="I547" s="106">
        <f t="shared" si="20"/>
        <v>99.996914627749845</v>
      </c>
    </row>
    <row r="548" spans="1:9" s="12" customFormat="1" ht="15.75">
      <c r="A548" s="76" t="s">
        <v>270</v>
      </c>
      <c r="B548" s="32"/>
      <c r="C548" s="32" t="s">
        <v>269</v>
      </c>
      <c r="D548" s="28" t="s">
        <v>221</v>
      </c>
      <c r="E548" s="33"/>
      <c r="F548" s="58"/>
      <c r="G548" s="111">
        <f>SUM(G549)</f>
        <v>324.10999999999996</v>
      </c>
      <c r="H548" s="106">
        <f>H549</f>
        <v>324.09999999999997</v>
      </c>
      <c r="I548" s="106">
        <f t="shared" si="20"/>
        <v>99.996914627749845</v>
      </c>
    </row>
    <row r="549" spans="1:9" s="12" customFormat="1" ht="31.5">
      <c r="A549" s="44" t="s">
        <v>333</v>
      </c>
      <c r="B549" s="32"/>
      <c r="C549" s="32" t="s">
        <v>269</v>
      </c>
      <c r="D549" s="41" t="s">
        <v>221</v>
      </c>
      <c r="E549" s="36" t="s">
        <v>114</v>
      </c>
      <c r="F549" s="32"/>
      <c r="G549" s="111">
        <f>SUM(G550)</f>
        <v>324.10999999999996</v>
      </c>
      <c r="H549" s="106">
        <f>H550</f>
        <v>324.09999999999997</v>
      </c>
      <c r="I549" s="106">
        <f t="shared" si="20"/>
        <v>99.996914627749845</v>
      </c>
    </row>
    <row r="550" spans="1:9" s="12" customFormat="1" ht="15.75">
      <c r="A550" s="44" t="s">
        <v>6</v>
      </c>
      <c r="B550" s="32"/>
      <c r="C550" s="32" t="s">
        <v>269</v>
      </c>
      <c r="D550" s="41" t="s">
        <v>221</v>
      </c>
      <c r="E550" s="37" t="s">
        <v>115</v>
      </c>
      <c r="F550" s="32"/>
      <c r="G550" s="111">
        <f>SUM(G551)</f>
        <v>324.10999999999996</v>
      </c>
      <c r="H550" s="106">
        <f>H551</f>
        <v>324.09999999999997</v>
      </c>
      <c r="I550" s="106">
        <f t="shared" si="20"/>
        <v>99.996914627749845</v>
      </c>
    </row>
    <row r="551" spans="1:9" s="12" customFormat="1" ht="47.25">
      <c r="A551" s="44" t="s">
        <v>380</v>
      </c>
      <c r="B551" s="45"/>
      <c r="C551" s="45" t="s">
        <v>269</v>
      </c>
      <c r="D551" s="45" t="s">
        <v>221</v>
      </c>
      <c r="E551" s="37" t="s">
        <v>116</v>
      </c>
      <c r="F551" s="32"/>
      <c r="G551" s="111">
        <f>SUM(G552,G555,G558,G561,G564,G567,)</f>
        <v>324.10999999999996</v>
      </c>
      <c r="H551" s="106">
        <f>H552+H555+H558+H561+H564+H567</f>
        <v>324.09999999999997</v>
      </c>
      <c r="I551" s="106">
        <f t="shared" si="20"/>
        <v>99.996914627749845</v>
      </c>
    </row>
    <row r="552" spans="1:9" s="12" customFormat="1" ht="31.5">
      <c r="A552" s="34" t="s">
        <v>703</v>
      </c>
      <c r="B552" s="45"/>
      <c r="C552" s="45" t="s">
        <v>269</v>
      </c>
      <c r="D552" s="45" t="s">
        <v>221</v>
      </c>
      <c r="E552" s="37" t="s">
        <v>704</v>
      </c>
      <c r="F552" s="32"/>
      <c r="G552" s="111">
        <f t="shared" ref="G552:G553" si="22">SUM(G553)</f>
        <v>69.38</v>
      </c>
      <c r="H552" s="106">
        <f>H553</f>
        <v>69.37</v>
      </c>
      <c r="I552" s="106">
        <f t="shared" si="20"/>
        <v>99.985586624387452</v>
      </c>
    </row>
    <row r="553" spans="1:9" s="12" customFormat="1" ht="31.5">
      <c r="A553" s="38" t="s">
        <v>324</v>
      </c>
      <c r="B553" s="45"/>
      <c r="C553" s="45" t="s">
        <v>269</v>
      </c>
      <c r="D553" s="45" t="s">
        <v>221</v>
      </c>
      <c r="E553" s="37" t="s">
        <v>704</v>
      </c>
      <c r="F553" s="32">
        <v>200</v>
      </c>
      <c r="G553" s="111">
        <f t="shared" si="22"/>
        <v>69.38</v>
      </c>
      <c r="H553" s="106">
        <f>H554</f>
        <v>69.37</v>
      </c>
      <c r="I553" s="106">
        <f t="shared" si="20"/>
        <v>99.985586624387452</v>
      </c>
    </row>
    <row r="554" spans="1:9" s="12" customFormat="1" ht="31.5">
      <c r="A554" s="38" t="s">
        <v>228</v>
      </c>
      <c r="B554" s="45"/>
      <c r="C554" s="45" t="s">
        <v>269</v>
      </c>
      <c r="D554" s="45" t="s">
        <v>221</v>
      </c>
      <c r="E554" s="37" t="s">
        <v>704</v>
      </c>
      <c r="F554" s="32">
        <v>240</v>
      </c>
      <c r="G554" s="111">
        <v>69.38</v>
      </c>
      <c r="H554" s="106">
        <v>69.37</v>
      </c>
      <c r="I554" s="106">
        <f t="shared" si="20"/>
        <v>99.985586624387452</v>
      </c>
    </row>
    <row r="555" spans="1:9" s="8" customFormat="1" ht="63">
      <c r="A555" s="39" t="s">
        <v>822</v>
      </c>
      <c r="B555" s="45"/>
      <c r="C555" s="45" t="s">
        <v>269</v>
      </c>
      <c r="D555" s="45" t="s">
        <v>221</v>
      </c>
      <c r="E555" s="36" t="s">
        <v>823</v>
      </c>
      <c r="F555" s="41"/>
      <c r="G555" s="111">
        <f t="shared" ref="G555:G559" si="23">SUM(G556)</f>
        <v>67.930000000000007</v>
      </c>
      <c r="H555" s="106">
        <f>H556</f>
        <v>67.930000000000007</v>
      </c>
      <c r="I555" s="106">
        <f t="shared" si="20"/>
        <v>100</v>
      </c>
    </row>
    <row r="556" spans="1:9" s="8" customFormat="1" ht="31.5">
      <c r="A556" s="38" t="s">
        <v>392</v>
      </c>
      <c r="B556" s="45"/>
      <c r="C556" s="45" t="s">
        <v>269</v>
      </c>
      <c r="D556" s="45" t="s">
        <v>221</v>
      </c>
      <c r="E556" s="36" t="s">
        <v>823</v>
      </c>
      <c r="F556" s="41">
        <v>400</v>
      </c>
      <c r="G556" s="111">
        <f t="shared" si="23"/>
        <v>67.930000000000007</v>
      </c>
      <c r="H556" s="106">
        <f>H557</f>
        <v>67.930000000000007</v>
      </c>
      <c r="I556" s="106">
        <f t="shared" si="20"/>
        <v>100</v>
      </c>
    </row>
    <row r="557" spans="1:9" s="8" customFormat="1" ht="31.5">
      <c r="A557" s="39" t="s">
        <v>271</v>
      </c>
      <c r="B557" s="45"/>
      <c r="C557" s="45" t="s">
        <v>269</v>
      </c>
      <c r="D557" s="45" t="s">
        <v>221</v>
      </c>
      <c r="E557" s="36" t="s">
        <v>823</v>
      </c>
      <c r="F557" s="41">
        <v>414</v>
      </c>
      <c r="G557" s="105">
        <v>67.930000000000007</v>
      </c>
      <c r="H557" s="106">
        <v>67.930000000000007</v>
      </c>
      <c r="I557" s="106">
        <f t="shared" si="20"/>
        <v>100</v>
      </c>
    </row>
    <row r="558" spans="1:9" s="8" customFormat="1" ht="47.25">
      <c r="A558" s="39" t="s">
        <v>824</v>
      </c>
      <c r="B558" s="45"/>
      <c r="C558" s="45" t="s">
        <v>269</v>
      </c>
      <c r="D558" s="45" t="s">
        <v>221</v>
      </c>
      <c r="E558" s="36" t="s">
        <v>825</v>
      </c>
      <c r="F558" s="41"/>
      <c r="G558" s="111">
        <f t="shared" si="23"/>
        <v>27.5</v>
      </c>
      <c r="H558" s="106">
        <f>H559</f>
        <v>27.5</v>
      </c>
      <c r="I558" s="106">
        <f t="shared" si="20"/>
        <v>100</v>
      </c>
    </row>
    <row r="559" spans="1:9" s="8" customFormat="1" ht="31.5">
      <c r="A559" s="38" t="s">
        <v>392</v>
      </c>
      <c r="B559" s="45"/>
      <c r="C559" s="45" t="s">
        <v>269</v>
      </c>
      <c r="D559" s="45" t="s">
        <v>221</v>
      </c>
      <c r="E559" s="36" t="s">
        <v>825</v>
      </c>
      <c r="F559" s="41">
        <v>400</v>
      </c>
      <c r="G559" s="111">
        <f t="shared" si="23"/>
        <v>27.5</v>
      </c>
      <c r="H559" s="106">
        <f>H560</f>
        <v>27.5</v>
      </c>
      <c r="I559" s="106">
        <f t="shared" si="20"/>
        <v>100</v>
      </c>
    </row>
    <row r="560" spans="1:9" s="8" customFormat="1" ht="31.5">
      <c r="A560" s="39" t="s">
        <v>271</v>
      </c>
      <c r="B560" s="45"/>
      <c r="C560" s="45" t="s">
        <v>269</v>
      </c>
      <c r="D560" s="45" t="s">
        <v>221</v>
      </c>
      <c r="E560" s="36" t="s">
        <v>825</v>
      </c>
      <c r="F560" s="41">
        <v>414</v>
      </c>
      <c r="G560" s="105">
        <v>27.5</v>
      </c>
      <c r="H560" s="106">
        <v>27.5</v>
      </c>
      <c r="I560" s="106">
        <f t="shared" si="20"/>
        <v>100</v>
      </c>
    </row>
    <row r="561" spans="1:9" s="8" customFormat="1" ht="47.25">
      <c r="A561" s="39" t="s">
        <v>826</v>
      </c>
      <c r="B561" s="45"/>
      <c r="C561" s="45" t="s">
        <v>269</v>
      </c>
      <c r="D561" s="45" t="s">
        <v>221</v>
      </c>
      <c r="E561" s="36" t="s">
        <v>827</v>
      </c>
      <c r="F561" s="41"/>
      <c r="G561" s="111">
        <f t="shared" ref="G561:G565" si="24">SUM(G562)</f>
        <v>12.6</v>
      </c>
      <c r="H561" s="106">
        <f>H562</f>
        <v>12.6</v>
      </c>
      <c r="I561" s="106">
        <f t="shared" si="20"/>
        <v>100</v>
      </c>
    </row>
    <row r="562" spans="1:9" s="8" customFormat="1" ht="31.5">
      <c r="A562" s="38" t="s">
        <v>392</v>
      </c>
      <c r="B562" s="45"/>
      <c r="C562" s="45" t="s">
        <v>269</v>
      </c>
      <c r="D562" s="45" t="s">
        <v>221</v>
      </c>
      <c r="E562" s="36" t="s">
        <v>827</v>
      </c>
      <c r="F562" s="41">
        <v>400</v>
      </c>
      <c r="G562" s="111">
        <f t="shared" si="24"/>
        <v>12.6</v>
      </c>
      <c r="H562" s="106">
        <f>H563</f>
        <v>12.6</v>
      </c>
      <c r="I562" s="106">
        <f t="shared" si="20"/>
        <v>100</v>
      </c>
    </row>
    <row r="563" spans="1:9" s="8" customFormat="1" ht="31.5">
      <c r="A563" s="39" t="s">
        <v>271</v>
      </c>
      <c r="B563" s="45"/>
      <c r="C563" s="45" t="s">
        <v>269</v>
      </c>
      <c r="D563" s="45" t="s">
        <v>221</v>
      </c>
      <c r="E563" s="36" t="s">
        <v>827</v>
      </c>
      <c r="F563" s="41">
        <v>414</v>
      </c>
      <c r="G563" s="105">
        <v>12.6</v>
      </c>
      <c r="H563" s="106">
        <v>12.6</v>
      </c>
      <c r="I563" s="106">
        <f t="shared" si="20"/>
        <v>100</v>
      </c>
    </row>
    <row r="564" spans="1:9" s="8" customFormat="1" ht="47.25">
      <c r="A564" s="39" t="s">
        <v>828</v>
      </c>
      <c r="B564" s="45"/>
      <c r="C564" s="45" t="s">
        <v>269</v>
      </c>
      <c r="D564" s="45" t="s">
        <v>221</v>
      </c>
      <c r="E564" s="36" t="s">
        <v>829</v>
      </c>
      <c r="F564" s="41"/>
      <c r="G564" s="111">
        <f t="shared" si="24"/>
        <v>81</v>
      </c>
      <c r="H564" s="106">
        <f>H565</f>
        <v>81</v>
      </c>
      <c r="I564" s="106">
        <f t="shared" si="20"/>
        <v>100</v>
      </c>
    </row>
    <row r="565" spans="1:9" s="8" customFormat="1" ht="31.5">
      <c r="A565" s="38" t="s">
        <v>392</v>
      </c>
      <c r="B565" s="45"/>
      <c r="C565" s="45" t="s">
        <v>269</v>
      </c>
      <c r="D565" s="45" t="s">
        <v>221</v>
      </c>
      <c r="E565" s="36" t="s">
        <v>829</v>
      </c>
      <c r="F565" s="41">
        <v>400</v>
      </c>
      <c r="G565" s="111">
        <f t="shared" si="24"/>
        <v>81</v>
      </c>
      <c r="H565" s="106">
        <f>H566</f>
        <v>81</v>
      </c>
      <c r="I565" s="106">
        <f t="shared" si="20"/>
        <v>100</v>
      </c>
    </row>
    <row r="566" spans="1:9" s="8" customFormat="1" ht="31.5">
      <c r="A566" s="39" t="s">
        <v>271</v>
      </c>
      <c r="B566" s="45"/>
      <c r="C566" s="45" t="s">
        <v>269</v>
      </c>
      <c r="D566" s="45" t="s">
        <v>221</v>
      </c>
      <c r="E566" s="36" t="s">
        <v>829</v>
      </c>
      <c r="F566" s="41">
        <v>414</v>
      </c>
      <c r="G566" s="105">
        <v>81</v>
      </c>
      <c r="H566" s="106">
        <v>81</v>
      </c>
      <c r="I566" s="106">
        <f t="shared" si="20"/>
        <v>100</v>
      </c>
    </row>
    <row r="567" spans="1:9" s="8" customFormat="1" ht="47.25">
      <c r="A567" s="39" t="s">
        <v>830</v>
      </c>
      <c r="B567" s="45"/>
      <c r="C567" s="45" t="s">
        <v>269</v>
      </c>
      <c r="D567" s="45" t="s">
        <v>221</v>
      </c>
      <c r="E567" s="36" t="s">
        <v>831</v>
      </c>
      <c r="F567" s="41"/>
      <c r="G567" s="111">
        <f t="shared" ref="G567:G568" si="25">SUM(G568)</f>
        <v>65.7</v>
      </c>
      <c r="H567" s="106">
        <f>H568</f>
        <v>65.7</v>
      </c>
      <c r="I567" s="106">
        <f t="shared" si="20"/>
        <v>100</v>
      </c>
    </row>
    <row r="568" spans="1:9" s="8" customFormat="1" ht="31.5">
      <c r="A568" s="38" t="s">
        <v>392</v>
      </c>
      <c r="B568" s="45"/>
      <c r="C568" s="45" t="s">
        <v>269</v>
      </c>
      <c r="D568" s="45" t="s">
        <v>221</v>
      </c>
      <c r="E568" s="36" t="s">
        <v>831</v>
      </c>
      <c r="F568" s="41">
        <v>400</v>
      </c>
      <c r="G568" s="111">
        <f t="shared" si="25"/>
        <v>65.7</v>
      </c>
      <c r="H568" s="106">
        <f>H569</f>
        <v>65.7</v>
      </c>
      <c r="I568" s="106">
        <f t="shared" si="20"/>
        <v>100</v>
      </c>
    </row>
    <row r="569" spans="1:9" s="8" customFormat="1" ht="31.5">
      <c r="A569" s="39" t="s">
        <v>271</v>
      </c>
      <c r="B569" s="45"/>
      <c r="C569" s="45" t="s">
        <v>269</v>
      </c>
      <c r="D569" s="45" t="s">
        <v>221</v>
      </c>
      <c r="E569" s="36" t="s">
        <v>831</v>
      </c>
      <c r="F569" s="41">
        <v>414</v>
      </c>
      <c r="G569" s="105">
        <v>65.7</v>
      </c>
      <c r="H569" s="106">
        <v>65.7</v>
      </c>
      <c r="I569" s="106">
        <f t="shared" si="20"/>
        <v>100</v>
      </c>
    </row>
    <row r="570" spans="1:9" ht="15.75">
      <c r="A570" s="63" t="s">
        <v>322</v>
      </c>
      <c r="B570" s="28"/>
      <c r="C570" s="28" t="s">
        <v>273</v>
      </c>
      <c r="D570" s="32"/>
      <c r="E570" s="33"/>
      <c r="F570" s="32"/>
      <c r="G570" s="111">
        <f t="shared" ref="G570:G578" si="26">SUM(G571)</f>
        <v>45049.649999999994</v>
      </c>
      <c r="H570" s="106">
        <f>H571</f>
        <v>44999.64</v>
      </c>
      <c r="I570" s="106">
        <f t="shared" si="20"/>
        <v>99.888989148639354</v>
      </c>
    </row>
    <row r="571" spans="1:9" ht="15.75">
      <c r="A571" s="63" t="s">
        <v>274</v>
      </c>
      <c r="B571" s="32"/>
      <c r="C571" s="32" t="s">
        <v>273</v>
      </c>
      <c r="D571" s="32" t="s">
        <v>221</v>
      </c>
      <c r="E571" s="33"/>
      <c r="F571" s="32"/>
      <c r="G571" s="111">
        <f t="shared" si="26"/>
        <v>45049.649999999994</v>
      </c>
      <c r="H571" s="106">
        <f>H572</f>
        <v>44999.64</v>
      </c>
      <c r="I571" s="106">
        <f t="shared" si="20"/>
        <v>99.888989148639354</v>
      </c>
    </row>
    <row r="572" spans="1:9" ht="31.5">
      <c r="A572" s="34" t="s">
        <v>329</v>
      </c>
      <c r="B572" s="32"/>
      <c r="C572" s="32" t="s">
        <v>273</v>
      </c>
      <c r="D572" s="32" t="s">
        <v>221</v>
      </c>
      <c r="E572" s="36" t="s">
        <v>40</v>
      </c>
      <c r="F572" s="33"/>
      <c r="G572" s="111">
        <f>SUM(G573,G578,)</f>
        <v>45049.649999999994</v>
      </c>
      <c r="H572" s="106">
        <f>H573+H578</f>
        <v>44999.64</v>
      </c>
      <c r="I572" s="106">
        <f t="shared" si="20"/>
        <v>99.888989148639354</v>
      </c>
    </row>
    <row r="573" spans="1:9" s="12" customFormat="1" ht="47.25">
      <c r="A573" s="40" t="s">
        <v>405</v>
      </c>
      <c r="B573" s="32"/>
      <c r="C573" s="32" t="s">
        <v>273</v>
      </c>
      <c r="D573" s="32" t="s">
        <v>221</v>
      </c>
      <c r="E573" s="37" t="s">
        <v>406</v>
      </c>
      <c r="F573" s="32"/>
      <c r="G573" s="111">
        <f>SUM(G574,)</f>
        <v>4833.5600000000004</v>
      </c>
      <c r="H573" s="106">
        <f>H574</f>
        <v>4833.5600000000004</v>
      </c>
      <c r="I573" s="106">
        <f t="shared" si="20"/>
        <v>100</v>
      </c>
    </row>
    <row r="574" spans="1:9" s="12" customFormat="1" ht="31.5">
      <c r="A574" s="56" t="s">
        <v>811</v>
      </c>
      <c r="B574" s="32"/>
      <c r="C574" s="32" t="s">
        <v>273</v>
      </c>
      <c r="D574" s="32" t="s">
        <v>221</v>
      </c>
      <c r="E574" s="37" t="s">
        <v>407</v>
      </c>
      <c r="F574" s="32"/>
      <c r="G574" s="111">
        <f t="shared" ref="G574:G575" si="27">SUM(G575,)</f>
        <v>4833.5600000000004</v>
      </c>
      <c r="H574" s="106">
        <f>H575</f>
        <v>4833.5600000000004</v>
      </c>
      <c r="I574" s="106">
        <f t="shared" si="20"/>
        <v>100</v>
      </c>
    </row>
    <row r="575" spans="1:9" s="12" customFormat="1" ht="47.25">
      <c r="A575" s="39" t="s">
        <v>409</v>
      </c>
      <c r="B575" s="32"/>
      <c r="C575" s="32" t="s">
        <v>273</v>
      </c>
      <c r="D575" s="32" t="s">
        <v>221</v>
      </c>
      <c r="E575" s="36" t="s">
        <v>410</v>
      </c>
      <c r="F575" s="32"/>
      <c r="G575" s="111">
        <f t="shared" si="27"/>
        <v>4833.5600000000004</v>
      </c>
      <c r="H575" s="106">
        <f>H576</f>
        <v>4833.5600000000004</v>
      </c>
      <c r="I575" s="106">
        <f t="shared" si="20"/>
        <v>100</v>
      </c>
    </row>
    <row r="576" spans="1:9" ht="31.5">
      <c r="A576" s="38" t="s">
        <v>324</v>
      </c>
      <c r="B576" s="32"/>
      <c r="C576" s="32" t="s">
        <v>273</v>
      </c>
      <c r="D576" s="32" t="s">
        <v>221</v>
      </c>
      <c r="E576" s="36" t="s">
        <v>410</v>
      </c>
      <c r="F576" s="32">
        <v>200</v>
      </c>
      <c r="G576" s="111">
        <f t="shared" si="26"/>
        <v>4833.5600000000004</v>
      </c>
      <c r="H576" s="106">
        <f>H577</f>
        <v>4833.5600000000004</v>
      </c>
      <c r="I576" s="106">
        <f t="shared" si="20"/>
        <v>100</v>
      </c>
    </row>
    <row r="577" spans="1:9" ht="31.5">
      <c r="A577" s="38" t="s">
        <v>228</v>
      </c>
      <c r="B577" s="32"/>
      <c r="C577" s="32" t="s">
        <v>273</v>
      </c>
      <c r="D577" s="32" t="s">
        <v>221</v>
      </c>
      <c r="E577" s="36" t="s">
        <v>410</v>
      </c>
      <c r="F577" s="32">
        <v>240</v>
      </c>
      <c r="G577" s="111">
        <v>4833.5600000000004</v>
      </c>
      <c r="H577" s="106">
        <v>4833.5600000000004</v>
      </c>
      <c r="I577" s="106">
        <f t="shared" si="20"/>
        <v>100</v>
      </c>
    </row>
    <row r="578" spans="1:9" s="12" customFormat="1" ht="31.5">
      <c r="A578" s="40" t="s">
        <v>605</v>
      </c>
      <c r="B578" s="36"/>
      <c r="C578" s="32" t="s">
        <v>273</v>
      </c>
      <c r="D578" s="32" t="s">
        <v>221</v>
      </c>
      <c r="E578" s="36" t="s">
        <v>606</v>
      </c>
      <c r="F578" s="32"/>
      <c r="G578" s="111">
        <f t="shared" si="26"/>
        <v>40216.089999999997</v>
      </c>
      <c r="H578" s="106">
        <f>H579</f>
        <v>40166.080000000002</v>
      </c>
      <c r="I578" s="106">
        <f t="shared" si="20"/>
        <v>99.875646787144163</v>
      </c>
    </row>
    <row r="579" spans="1:9" s="12" customFormat="1" ht="78.75">
      <c r="A579" s="40" t="s">
        <v>812</v>
      </c>
      <c r="B579" s="32"/>
      <c r="C579" s="32" t="s">
        <v>273</v>
      </c>
      <c r="D579" s="32" t="s">
        <v>221</v>
      </c>
      <c r="E579" s="36" t="s">
        <v>415</v>
      </c>
      <c r="F579" s="32"/>
      <c r="G579" s="111">
        <f>SUM(G580,G583,G586,)</f>
        <v>40216.089999999997</v>
      </c>
      <c r="H579" s="121">
        <f>H580+H583+H586</f>
        <v>40166.080000000002</v>
      </c>
      <c r="I579" s="106">
        <f t="shared" si="20"/>
        <v>99.875646787144163</v>
      </c>
    </row>
    <row r="580" spans="1:9" s="8" customFormat="1" ht="47.25">
      <c r="A580" s="40" t="s">
        <v>705</v>
      </c>
      <c r="B580" s="32"/>
      <c r="C580" s="32" t="s">
        <v>273</v>
      </c>
      <c r="D580" s="32" t="s">
        <v>221</v>
      </c>
      <c r="E580" s="36" t="s">
        <v>706</v>
      </c>
      <c r="F580" s="41"/>
      <c r="G580" s="111">
        <f t="shared" ref="G580:G581" si="28">SUM(G581)</f>
        <v>50</v>
      </c>
      <c r="H580" s="106">
        <v>0</v>
      </c>
      <c r="I580" s="106">
        <f t="shared" si="20"/>
        <v>0</v>
      </c>
    </row>
    <row r="581" spans="1:9" s="8" customFormat="1" ht="31.5">
      <c r="A581" s="38" t="s">
        <v>392</v>
      </c>
      <c r="B581" s="32"/>
      <c r="C581" s="32" t="s">
        <v>273</v>
      </c>
      <c r="D581" s="32" t="s">
        <v>221</v>
      </c>
      <c r="E581" s="36" t="s">
        <v>706</v>
      </c>
      <c r="F581" s="41">
        <v>400</v>
      </c>
      <c r="G581" s="111">
        <f t="shared" si="28"/>
        <v>50</v>
      </c>
      <c r="H581" s="106">
        <v>0</v>
      </c>
      <c r="I581" s="106">
        <f t="shared" si="20"/>
        <v>0</v>
      </c>
    </row>
    <row r="582" spans="1:9" s="8" customFormat="1" ht="31.5">
      <c r="A582" s="39" t="s">
        <v>271</v>
      </c>
      <c r="B582" s="32"/>
      <c r="C582" s="32" t="s">
        <v>273</v>
      </c>
      <c r="D582" s="32" t="s">
        <v>221</v>
      </c>
      <c r="E582" s="36" t="s">
        <v>706</v>
      </c>
      <c r="F582" s="41">
        <v>414</v>
      </c>
      <c r="G582" s="105">
        <v>50</v>
      </c>
      <c r="H582" s="106">
        <v>0</v>
      </c>
      <c r="I582" s="106">
        <f t="shared" si="20"/>
        <v>0</v>
      </c>
    </row>
    <row r="583" spans="1:9" s="12" customFormat="1" ht="15.75">
      <c r="A583" s="40" t="s">
        <v>618</v>
      </c>
      <c r="B583" s="32"/>
      <c r="C583" s="32" t="s">
        <v>273</v>
      </c>
      <c r="D583" s="32" t="s">
        <v>221</v>
      </c>
      <c r="E583" s="36" t="s">
        <v>619</v>
      </c>
      <c r="F583" s="32"/>
      <c r="G583" s="111">
        <f t="shared" ref="G583:G587" si="29">SUM(G584)</f>
        <v>33852</v>
      </c>
      <c r="H583" s="106">
        <f>H584</f>
        <v>33852</v>
      </c>
      <c r="I583" s="106">
        <f t="shared" si="20"/>
        <v>100</v>
      </c>
    </row>
    <row r="584" spans="1:9" s="12" customFormat="1" ht="31.5">
      <c r="A584" s="38" t="s">
        <v>392</v>
      </c>
      <c r="B584" s="32"/>
      <c r="C584" s="32" t="s">
        <v>273</v>
      </c>
      <c r="D584" s="32" t="s">
        <v>221</v>
      </c>
      <c r="E584" s="36" t="s">
        <v>619</v>
      </c>
      <c r="F584" s="32">
        <v>400</v>
      </c>
      <c r="G584" s="111">
        <f t="shared" si="29"/>
        <v>33852</v>
      </c>
      <c r="H584" s="106">
        <f>H585</f>
        <v>33852</v>
      </c>
      <c r="I584" s="106">
        <f t="shared" si="20"/>
        <v>100</v>
      </c>
    </row>
    <row r="585" spans="1:9" s="12" customFormat="1" ht="31.5">
      <c r="A585" s="39" t="s">
        <v>271</v>
      </c>
      <c r="B585" s="32"/>
      <c r="C585" s="32" t="s">
        <v>273</v>
      </c>
      <c r="D585" s="32" t="s">
        <v>221</v>
      </c>
      <c r="E585" s="36" t="s">
        <v>619</v>
      </c>
      <c r="F585" s="32">
        <v>414</v>
      </c>
      <c r="G585" s="111">
        <v>33852</v>
      </c>
      <c r="H585" s="106">
        <v>33852</v>
      </c>
      <c r="I585" s="106">
        <f t="shared" si="20"/>
        <v>100</v>
      </c>
    </row>
    <row r="586" spans="1:9" s="12" customFormat="1" ht="15.75">
      <c r="A586" s="40" t="s">
        <v>752</v>
      </c>
      <c r="B586" s="32"/>
      <c r="C586" s="32" t="s">
        <v>273</v>
      </c>
      <c r="D586" s="32" t="s">
        <v>221</v>
      </c>
      <c r="E586" s="36" t="s">
        <v>620</v>
      </c>
      <c r="F586" s="32"/>
      <c r="G586" s="111">
        <f t="shared" si="29"/>
        <v>6314.09</v>
      </c>
      <c r="H586" s="106">
        <f>H587</f>
        <v>6314.08</v>
      </c>
      <c r="I586" s="106">
        <f t="shared" si="20"/>
        <v>99.999841624050333</v>
      </c>
    </row>
    <row r="587" spans="1:9" s="12" customFormat="1" ht="31.5">
      <c r="A587" s="38" t="s">
        <v>392</v>
      </c>
      <c r="B587" s="32"/>
      <c r="C587" s="32" t="s">
        <v>273</v>
      </c>
      <c r="D587" s="32" t="s">
        <v>221</v>
      </c>
      <c r="E587" s="36" t="s">
        <v>620</v>
      </c>
      <c r="F587" s="32">
        <v>400</v>
      </c>
      <c r="G587" s="111">
        <f t="shared" si="29"/>
        <v>6314.09</v>
      </c>
      <c r="H587" s="106">
        <f>H588</f>
        <v>6314.08</v>
      </c>
      <c r="I587" s="106">
        <f t="shared" si="20"/>
        <v>99.999841624050333</v>
      </c>
    </row>
    <row r="588" spans="1:9" s="12" customFormat="1" ht="31.5">
      <c r="A588" s="39" t="s">
        <v>271</v>
      </c>
      <c r="B588" s="32"/>
      <c r="C588" s="32" t="s">
        <v>273</v>
      </c>
      <c r="D588" s="32" t="s">
        <v>221</v>
      </c>
      <c r="E588" s="36" t="s">
        <v>620</v>
      </c>
      <c r="F588" s="32">
        <v>414</v>
      </c>
      <c r="G588" s="111">
        <v>6314.09</v>
      </c>
      <c r="H588" s="106">
        <v>6314.08</v>
      </c>
      <c r="I588" s="106">
        <f t="shared" si="20"/>
        <v>99.999841624050333</v>
      </c>
    </row>
    <row r="589" spans="1:9" ht="15.75">
      <c r="A589" s="39" t="s">
        <v>275</v>
      </c>
      <c r="B589" s="28"/>
      <c r="C589" s="28" t="s">
        <v>251</v>
      </c>
      <c r="D589" s="43"/>
      <c r="E589" s="75"/>
      <c r="F589" s="77"/>
      <c r="G589" s="111">
        <f t="shared" ref="G589:G595" si="30">SUM(G590)</f>
        <v>12477</v>
      </c>
      <c r="H589" s="111">
        <f t="shared" ref="H589:H596" si="31">H590</f>
        <v>10105.86</v>
      </c>
      <c r="I589" s="106">
        <f t="shared" ref="I589:I652" si="32">(H589/G589)*100</f>
        <v>80.995912478961301</v>
      </c>
    </row>
    <row r="590" spans="1:9" ht="15.75">
      <c r="A590" s="39" t="s">
        <v>276</v>
      </c>
      <c r="B590" s="32"/>
      <c r="C590" s="32" t="s">
        <v>251</v>
      </c>
      <c r="D590" s="32" t="s">
        <v>251</v>
      </c>
      <c r="E590" s="75"/>
      <c r="F590" s="41"/>
      <c r="G590" s="111">
        <f t="shared" si="30"/>
        <v>12477</v>
      </c>
      <c r="H590" s="111">
        <f t="shared" si="31"/>
        <v>10105.86</v>
      </c>
      <c r="I590" s="106">
        <f t="shared" si="32"/>
        <v>80.995912478961301</v>
      </c>
    </row>
    <row r="591" spans="1:9" ht="31.5">
      <c r="A591" s="34" t="s">
        <v>332</v>
      </c>
      <c r="B591" s="32"/>
      <c r="C591" s="32" t="s">
        <v>251</v>
      </c>
      <c r="D591" s="32" t="s">
        <v>251</v>
      </c>
      <c r="E591" s="36" t="s">
        <v>50</v>
      </c>
      <c r="F591" s="41"/>
      <c r="G591" s="111">
        <f t="shared" si="30"/>
        <v>12477</v>
      </c>
      <c r="H591" s="111">
        <f t="shared" si="31"/>
        <v>10105.86</v>
      </c>
      <c r="I591" s="106">
        <f t="shared" si="32"/>
        <v>80.995912478961301</v>
      </c>
    </row>
    <row r="592" spans="1:9" ht="31.5">
      <c r="A592" s="34" t="s">
        <v>24</v>
      </c>
      <c r="B592" s="32"/>
      <c r="C592" s="32" t="s">
        <v>251</v>
      </c>
      <c r="D592" s="32" t="s">
        <v>251</v>
      </c>
      <c r="E592" s="37" t="s">
        <v>55</v>
      </c>
      <c r="F592" s="41"/>
      <c r="G592" s="111">
        <f>SUM(G593,)</f>
        <v>12477</v>
      </c>
      <c r="H592" s="111">
        <f t="shared" si="31"/>
        <v>10105.86</v>
      </c>
      <c r="I592" s="106">
        <f t="shared" si="32"/>
        <v>80.995912478961301</v>
      </c>
    </row>
    <row r="593" spans="1:9" ht="31.5">
      <c r="A593" s="34" t="s">
        <v>99</v>
      </c>
      <c r="B593" s="32"/>
      <c r="C593" s="32" t="s">
        <v>251</v>
      </c>
      <c r="D593" s="32" t="s">
        <v>251</v>
      </c>
      <c r="E593" s="37" t="s">
        <v>100</v>
      </c>
      <c r="F593" s="41"/>
      <c r="G593" s="111">
        <f t="shared" si="30"/>
        <v>12477</v>
      </c>
      <c r="H593" s="111">
        <f t="shared" si="31"/>
        <v>10105.86</v>
      </c>
      <c r="I593" s="106">
        <f t="shared" si="32"/>
        <v>80.995912478961301</v>
      </c>
    </row>
    <row r="594" spans="1:9" ht="31.5">
      <c r="A594" s="38" t="s">
        <v>98</v>
      </c>
      <c r="B594" s="32"/>
      <c r="C594" s="32" t="s">
        <v>251</v>
      </c>
      <c r="D594" s="32" t="s">
        <v>251</v>
      </c>
      <c r="E594" s="37" t="s">
        <v>192</v>
      </c>
      <c r="F594" s="41"/>
      <c r="G594" s="111">
        <f t="shared" si="30"/>
        <v>12477</v>
      </c>
      <c r="H594" s="111">
        <f t="shared" si="31"/>
        <v>10105.86</v>
      </c>
      <c r="I594" s="106">
        <f t="shared" si="32"/>
        <v>80.995912478961301</v>
      </c>
    </row>
    <row r="595" spans="1:9" ht="31.5">
      <c r="A595" s="38" t="s">
        <v>324</v>
      </c>
      <c r="B595" s="32"/>
      <c r="C595" s="32" t="s">
        <v>251</v>
      </c>
      <c r="D595" s="32" t="s">
        <v>251</v>
      </c>
      <c r="E595" s="37" t="s">
        <v>192</v>
      </c>
      <c r="F595" s="41">
        <v>200</v>
      </c>
      <c r="G595" s="111">
        <f t="shared" si="30"/>
        <v>12477</v>
      </c>
      <c r="H595" s="111">
        <f t="shared" si="31"/>
        <v>10105.86</v>
      </c>
      <c r="I595" s="106">
        <f t="shared" si="32"/>
        <v>80.995912478961301</v>
      </c>
    </row>
    <row r="596" spans="1:9" ht="31.5">
      <c r="A596" s="40" t="s">
        <v>228</v>
      </c>
      <c r="B596" s="32"/>
      <c r="C596" s="32" t="s">
        <v>251</v>
      </c>
      <c r="D596" s="32" t="s">
        <v>251</v>
      </c>
      <c r="E596" s="36" t="s">
        <v>192</v>
      </c>
      <c r="F596" s="41">
        <v>240</v>
      </c>
      <c r="G596" s="111">
        <v>12477</v>
      </c>
      <c r="H596" s="111">
        <f t="shared" si="31"/>
        <v>10105.86</v>
      </c>
      <c r="I596" s="106">
        <f t="shared" si="32"/>
        <v>80.995912478961301</v>
      </c>
    </row>
    <row r="597" spans="1:9" ht="15.75">
      <c r="A597" s="34" t="s">
        <v>231</v>
      </c>
      <c r="B597" s="32"/>
      <c r="C597" s="32" t="s">
        <v>251</v>
      </c>
      <c r="D597" s="32" t="s">
        <v>251</v>
      </c>
      <c r="E597" s="37" t="s">
        <v>192</v>
      </c>
      <c r="F597" s="41">
        <v>240</v>
      </c>
      <c r="G597" s="111">
        <v>12477</v>
      </c>
      <c r="H597" s="111">
        <v>10105.86</v>
      </c>
      <c r="I597" s="106">
        <f t="shared" si="32"/>
        <v>80.995912478961301</v>
      </c>
    </row>
    <row r="598" spans="1:9" ht="15.75">
      <c r="A598" s="34" t="s">
        <v>277</v>
      </c>
      <c r="B598" s="32"/>
      <c r="C598" s="32">
        <v>10</v>
      </c>
      <c r="D598" s="28"/>
      <c r="E598" s="33"/>
      <c r="F598" s="45"/>
      <c r="G598" s="111">
        <f>SUM(G599,G606,G645)</f>
        <v>91715.609999999986</v>
      </c>
      <c r="H598" s="106">
        <f>H599+H606+H645</f>
        <v>89396.43</v>
      </c>
      <c r="I598" s="106">
        <f t="shared" si="32"/>
        <v>97.471335577444236</v>
      </c>
    </row>
    <row r="599" spans="1:9" ht="15.75">
      <c r="A599" s="34" t="s">
        <v>278</v>
      </c>
      <c r="B599" s="32"/>
      <c r="C599" s="32">
        <v>10</v>
      </c>
      <c r="D599" s="45" t="s">
        <v>221</v>
      </c>
      <c r="E599" s="33"/>
      <c r="F599" s="45"/>
      <c r="G599" s="111">
        <f t="shared" ref="G599:G604" si="33">SUM(G600)</f>
        <v>5284.81</v>
      </c>
      <c r="H599" s="106">
        <f t="shared" ref="H599:H604" si="34">H600</f>
        <v>5284.8</v>
      </c>
      <c r="I599" s="106">
        <f t="shared" si="32"/>
        <v>99.999810778438587</v>
      </c>
    </row>
    <row r="600" spans="1:9" ht="47.25">
      <c r="A600" s="34" t="s">
        <v>569</v>
      </c>
      <c r="B600" s="32"/>
      <c r="C600" s="32">
        <v>10</v>
      </c>
      <c r="D600" s="45" t="s">
        <v>221</v>
      </c>
      <c r="E600" s="36" t="s">
        <v>41</v>
      </c>
      <c r="F600" s="45"/>
      <c r="G600" s="111">
        <f t="shared" si="33"/>
        <v>5284.81</v>
      </c>
      <c r="H600" s="106">
        <f t="shared" si="34"/>
        <v>5284.8</v>
      </c>
      <c r="I600" s="106">
        <f t="shared" si="32"/>
        <v>99.999810778438587</v>
      </c>
    </row>
    <row r="601" spans="1:9" ht="31.5">
      <c r="A601" s="34" t="s">
        <v>585</v>
      </c>
      <c r="B601" s="32"/>
      <c r="C601" s="32">
        <v>10</v>
      </c>
      <c r="D601" s="45" t="s">
        <v>221</v>
      </c>
      <c r="E601" s="37" t="s">
        <v>43</v>
      </c>
      <c r="F601" s="45"/>
      <c r="G601" s="111">
        <f t="shared" si="33"/>
        <v>5284.81</v>
      </c>
      <c r="H601" s="106">
        <f t="shared" si="34"/>
        <v>5284.8</v>
      </c>
      <c r="I601" s="106">
        <f t="shared" si="32"/>
        <v>99.999810778438587</v>
      </c>
    </row>
    <row r="602" spans="1:9" ht="31.5">
      <c r="A602" s="34" t="s">
        <v>590</v>
      </c>
      <c r="B602" s="32"/>
      <c r="C602" s="32">
        <v>10</v>
      </c>
      <c r="D602" s="45" t="s">
        <v>221</v>
      </c>
      <c r="E602" s="37" t="s">
        <v>592</v>
      </c>
      <c r="F602" s="45"/>
      <c r="G602" s="111">
        <f t="shared" si="33"/>
        <v>5284.81</v>
      </c>
      <c r="H602" s="106">
        <f t="shared" si="34"/>
        <v>5284.8</v>
      </c>
      <c r="I602" s="106">
        <f t="shared" si="32"/>
        <v>99.999810778438587</v>
      </c>
    </row>
    <row r="603" spans="1:9" ht="47.25">
      <c r="A603" s="34" t="s">
        <v>591</v>
      </c>
      <c r="B603" s="32"/>
      <c r="C603" s="32">
        <v>10</v>
      </c>
      <c r="D603" s="45" t="s">
        <v>221</v>
      </c>
      <c r="E603" s="37" t="s">
        <v>593</v>
      </c>
      <c r="F603" s="45"/>
      <c r="G603" s="111">
        <f t="shared" si="33"/>
        <v>5284.81</v>
      </c>
      <c r="H603" s="106">
        <f t="shared" si="34"/>
        <v>5284.8</v>
      </c>
      <c r="I603" s="106">
        <f t="shared" si="32"/>
        <v>99.999810778438587</v>
      </c>
    </row>
    <row r="604" spans="1:9" ht="15.75">
      <c r="A604" s="34" t="s">
        <v>279</v>
      </c>
      <c r="B604" s="32"/>
      <c r="C604" s="32">
        <v>10</v>
      </c>
      <c r="D604" s="45" t="s">
        <v>221</v>
      </c>
      <c r="E604" s="37" t="s">
        <v>593</v>
      </c>
      <c r="F604" s="45" t="s">
        <v>280</v>
      </c>
      <c r="G604" s="111">
        <f t="shared" si="33"/>
        <v>5284.81</v>
      </c>
      <c r="H604" s="106">
        <f t="shared" si="34"/>
        <v>5284.8</v>
      </c>
      <c r="I604" s="106">
        <f t="shared" si="32"/>
        <v>99.999810778438587</v>
      </c>
    </row>
    <row r="605" spans="1:9" ht="31.5">
      <c r="A605" s="49" t="s">
        <v>789</v>
      </c>
      <c r="B605" s="32"/>
      <c r="C605" s="32">
        <v>10</v>
      </c>
      <c r="D605" s="45" t="s">
        <v>221</v>
      </c>
      <c r="E605" s="37" t="s">
        <v>593</v>
      </c>
      <c r="F605" s="45" t="s">
        <v>790</v>
      </c>
      <c r="G605" s="111">
        <v>5284.81</v>
      </c>
      <c r="H605" s="106">
        <v>5284.8</v>
      </c>
      <c r="I605" s="106">
        <f t="shared" si="32"/>
        <v>99.999810778438587</v>
      </c>
    </row>
    <row r="606" spans="1:9" ht="15.75">
      <c r="A606" s="34" t="s">
        <v>281</v>
      </c>
      <c r="B606" s="32"/>
      <c r="C606" s="32">
        <v>10</v>
      </c>
      <c r="D606" s="45" t="s">
        <v>243</v>
      </c>
      <c r="E606" s="75"/>
      <c r="F606" s="45"/>
      <c r="G606" s="111">
        <f>SUM(G607,G619)</f>
        <v>43751.17</v>
      </c>
      <c r="H606" s="106">
        <f>H607+H619</f>
        <v>42190.539999999994</v>
      </c>
      <c r="I606" s="106">
        <f t="shared" si="32"/>
        <v>96.432941107632089</v>
      </c>
    </row>
    <row r="607" spans="1:9" s="12" customFormat="1" ht="31.5">
      <c r="A607" s="34" t="s">
        <v>331</v>
      </c>
      <c r="B607" s="28"/>
      <c r="C607" s="28">
        <v>10</v>
      </c>
      <c r="D607" s="45" t="s">
        <v>243</v>
      </c>
      <c r="E607" s="36" t="s">
        <v>48</v>
      </c>
      <c r="F607" s="32"/>
      <c r="G607" s="111">
        <f>SUM(G608,G613)</f>
        <v>9121.1</v>
      </c>
      <c r="H607" s="106">
        <f>H608+H613</f>
        <v>9119.7799999999988</v>
      </c>
      <c r="I607" s="106">
        <f t="shared" si="32"/>
        <v>99.985528061308386</v>
      </c>
    </row>
    <row r="608" spans="1:9" s="12" customFormat="1" ht="15.75">
      <c r="A608" s="34" t="s">
        <v>501</v>
      </c>
      <c r="B608" s="32"/>
      <c r="C608" s="32">
        <v>10</v>
      </c>
      <c r="D608" s="45" t="s">
        <v>243</v>
      </c>
      <c r="E608" s="36" t="s">
        <v>502</v>
      </c>
      <c r="F608" s="45"/>
      <c r="G608" s="111">
        <f t="shared" ref="G608" si="35">SUM(G609)</f>
        <v>2746.1</v>
      </c>
      <c r="H608" s="111">
        <f>H609</f>
        <v>2745.74</v>
      </c>
      <c r="I608" s="106">
        <f t="shared" si="32"/>
        <v>99.986890499253477</v>
      </c>
    </row>
    <row r="609" spans="1:9" s="12" customFormat="1" ht="63">
      <c r="A609" s="50" t="s">
        <v>540</v>
      </c>
      <c r="B609" s="32"/>
      <c r="C609" s="32">
        <v>10</v>
      </c>
      <c r="D609" s="45" t="s">
        <v>243</v>
      </c>
      <c r="E609" s="37" t="s">
        <v>503</v>
      </c>
      <c r="F609" s="45"/>
      <c r="G609" s="111">
        <f>SUM(G610)</f>
        <v>2746.1</v>
      </c>
      <c r="H609" s="111">
        <f>H610</f>
        <v>2745.74</v>
      </c>
      <c r="I609" s="106">
        <f t="shared" si="32"/>
        <v>99.986890499253477</v>
      </c>
    </row>
    <row r="610" spans="1:9" s="12" customFormat="1" ht="15.75">
      <c r="A610" s="44" t="s">
        <v>720</v>
      </c>
      <c r="B610" s="32"/>
      <c r="C610" s="32">
        <v>10</v>
      </c>
      <c r="D610" s="45" t="s">
        <v>243</v>
      </c>
      <c r="E610" s="37" t="s">
        <v>721</v>
      </c>
      <c r="F610" s="45"/>
      <c r="G610" s="111">
        <f t="shared" ref="G610:G611" si="36">SUM(G611)</f>
        <v>2746.1</v>
      </c>
      <c r="H610" s="106">
        <f>H611</f>
        <v>2745.74</v>
      </c>
      <c r="I610" s="106">
        <f t="shared" si="32"/>
        <v>99.986890499253477</v>
      </c>
    </row>
    <row r="611" spans="1:9" s="12" customFormat="1" ht="15.75">
      <c r="A611" s="78" t="s">
        <v>279</v>
      </c>
      <c r="B611" s="32"/>
      <c r="C611" s="32">
        <v>10</v>
      </c>
      <c r="D611" s="45" t="s">
        <v>243</v>
      </c>
      <c r="E611" s="37" t="s">
        <v>721</v>
      </c>
      <c r="F611" s="45" t="s">
        <v>280</v>
      </c>
      <c r="G611" s="111">
        <f t="shared" si="36"/>
        <v>2746.1</v>
      </c>
      <c r="H611" s="106">
        <f>H612</f>
        <v>2745.74</v>
      </c>
      <c r="I611" s="106">
        <f t="shared" si="32"/>
        <v>99.986890499253477</v>
      </c>
    </row>
    <row r="612" spans="1:9" s="12" customFormat="1" ht="31.5">
      <c r="A612" s="49" t="s">
        <v>789</v>
      </c>
      <c r="B612" s="32"/>
      <c r="C612" s="32">
        <v>10</v>
      </c>
      <c r="D612" s="45" t="s">
        <v>243</v>
      </c>
      <c r="E612" s="37" t="s">
        <v>721</v>
      </c>
      <c r="F612" s="45" t="s">
        <v>790</v>
      </c>
      <c r="G612" s="111">
        <v>2746.1</v>
      </c>
      <c r="H612" s="106">
        <v>2745.74</v>
      </c>
      <c r="I612" s="106">
        <f t="shared" si="32"/>
        <v>99.986890499253477</v>
      </c>
    </row>
    <row r="613" spans="1:9" s="1" customFormat="1" ht="31.5">
      <c r="A613" s="38" t="s">
        <v>563</v>
      </c>
      <c r="B613" s="37"/>
      <c r="C613" s="32">
        <v>10</v>
      </c>
      <c r="D613" s="45" t="s">
        <v>243</v>
      </c>
      <c r="E613" s="37" t="s">
        <v>564</v>
      </c>
      <c r="F613" s="32"/>
      <c r="G613" s="111">
        <f>SUM(G614)</f>
        <v>6375</v>
      </c>
      <c r="H613" s="105">
        <f>H614</f>
        <v>6374.04</v>
      </c>
      <c r="I613" s="106">
        <f t="shared" si="32"/>
        <v>99.984941176470585</v>
      </c>
    </row>
    <row r="614" spans="1:9" s="1" customFormat="1" ht="201" customHeight="1">
      <c r="A614" s="38" t="s">
        <v>565</v>
      </c>
      <c r="B614" s="37"/>
      <c r="C614" s="32">
        <v>10</v>
      </c>
      <c r="D614" s="45" t="s">
        <v>243</v>
      </c>
      <c r="E614" s="37" t="s">
        <v>566</v>
      </c>
      <c r="F614" s="32"/>
      <c r="G614" s="111">
        <f>SUM(G615)</f>
        <v>6375</v>
      </c>
      <c r="H614" s="105">
        <f>H615</f>
        <v>6374.04</v>
      </c>
      <c r="I614" s="106">
        <f t="shared" si="32"/>
        <v>99.984941176470585</v>
      </c>
    </row>
    <row r="615" spans="1:9" s="1" customFormat="1" ht="44.25" customHeight="1">
      <c r="A615" s="38" t="s">
        <v>567</v>
      </c>
      <c r="B615" s="37"/>
      <c r="C615" s="32">
        <v>10</v>
      </c>
      <c r="D615" s="45" t="s">
        <v>243</v>
      </c>
      <c r="E615" s="37" t="s">
        <v>568</v>
      </c>
      <c r="F615" s="32"/>
      <c r="G615" s="111">
        <f>SUM(G616)</f>
        <v>6375</v>
      </c>
      <c r="H615" s="105">
        <f>H616</f>
        <v>6374.04</v>
      </c>
      <c r="I615" s="106">
        <f t="shared" si="32"/>
        <v>99.984941176470585</v>
      </c>
    </row>
    <row r="616" spans="1:9" s="12" customFormat="1" ht="24.75" customHeight="1">
      <c r="A616" s="52" t="s">
        <v>279</v>
      </c>
      <c r="B616" s="37"/>
      <c r="C616" s="32">
        <v>10</v>
      </c>
      <c r="D616" s="45" t="s">
        <v>243</v>
      </c>
      <c r="E616" s="37" t="s">
        <v>568</v>
      </c>
      <c r="F616" s="41">
        <v>300</v>
      </c>
      <c r="G616" s="111">
        <f>SUM(G617)</f>
        <v>6375</v>
      </c>
      <c r="H616" s="106">
        <f>H617</f>
        <v>6374.04</v>
      </c>
      <c r="I616" s="106">
        <f t="shared" si="32"/>
        <v>99.984941176470585</v>
      </c>
    </row>
    <row r="617" spans="1:9" s="12" customFormat="1" ht="38.25" customHeight="1">
      <c r="A617" s="49" t="s">
        <v>789</v>
      </c>
      <c r="B617" s="37"/>
      <c r="C617" s="32">
        <v>10</v>
      </c>
      <c r="D617" s="45" t="s">
        <v>243</v>
      </c>
      <c r="E617" s="37" t="s">
        <v>568</v>
      </c>
      <c r="F617" s="45" t="s">
        <v>790</v>
      </c>
      <c r="G617" s="111">
        <v>6375</v>
      </c>
      <c r="H617" s="111">
        <f>H618</f>
        <v>6374.04</v>
      </c>
      <c r="I617" s="106">
        <f t="shared" si="32"/>
        <v>99.984941176470585</v>
      </c>
    </row>
    <row r="618" spans="1:9" s="12" customFormat="1" ht="15.75">
      <c r="A618" s="40" t="s">
        <v>231</v>
      </c>
      <c r="B618" s="37"/>
      <c r="C618" s="32">
        <v>10</v>
      </c>
      <c r="D618" s="45" t="s">
        <v>243</v>
      </c>
      <c r="E618" s="37" t="s">
        <v>568</v>
      </c>
      <c r="F618" s="41">
        <v>320</v>
      </c>
      <c r="G618" s="111">
        <v>6375</v>
      </c>
      <c r="H618" s="106">
        <v>6374.04</v>
      </c>
      <c r="I618" s="106">
        <f t="shared" si="32"/>
        <v>99.984941176470585</v>
      </c>
    </row>
    <row r="619" spans="1:9" ht="31.5">
      <c r="A619" s="34" t="s">
        <v>332</v>
      </c>
      <c r="B619" s="32"/>
      <c r="C619" s="32">
        <v>10</v>
      </c>
      <c r="D619" s="45" t="s">
        <v>243</v>
      </c>
      <c r="E619" s="36" t="s">
        <v>50</v>
      </c>
      <c r="F619" s="32"/>
      <c r="G619" s="111">
        <f>SUM(G620,G631,G640,)</f>
        <v>34630.07</v>
      </c>
      <c r="H619" s="106">
        <f>H620+H631+H640</f>
        <v>33070.759999999995</v>
      </c>
      <c r="I619" s="106">
        <f t="shared" si="32"/>
        <v>95.497236938879979</v>
      </c>
    </row>
    <row r="620" spans="1:9" ht="31.5">
      <c r="A620" s="34" t="s">
        <v>23</v>
      </c>
      <c r="B620" s="32"/>
      <c r="C620" s="32">
        <v>10</v>
      </c>
      <c r="D620" s="45" t="s">
        <v>243</v>
      </c>
      <c r="E620" s="37" t="s">
        <v>51</v>
      </c>
      <c r="F620" s="32"/>
      <c r="G620" s="111">
        <f>SUM(G621)</f>
        <v>4507.07</v>
      </c>
      <c r="H620" s="106">
        <f>H621</f>
        <v>4507.04</v>
      </c>
      <c r="I620" s="106">
        <f t="shared" si="32"/>
        <v>99.999334379097732</v>
      </c>
    </row>
    <row r="621" spans="1:9" ht="31.5">
      <c r="A621" s="34" t="s">
        <v>546</v>
      </c>
      <c r="B621" s="32"/>
      <c r="C621" s="32">
        <v>10</v>
      </c>
      <c r="D621" s="45" t="s">
        <v>243</v>
      </c>
      <c r="E621" s="37" t="s">
        <v>91</v>
      </c>
      <c r="F621" s="79"/>
      <c r="G621" s="111">
        <f>SUM(G622,G625,G628,)</f>
        <v>4507.07</v>
      </c>
      <c r="H621" s="106">
        <f>H622+H625+H628</f>
        <v>4507.04</v>
      </c>
      <c r="I621" s="106">
        <f t="shared" si="32"/>
        <v>99.999334379097732</v>
      </c>
    </row>
    <row r="622" spans="1:9" ht="47.25">
      <c r="A622" s="38" t="s">
        <v>351</v>
      </c>
      <c r="B622" s="32"/>
      <c r="C622" s="32">
        <v>10</v>
      </c>
      <c r="D622" s="28" t="s">
        <v>243</v>
      </c>
      <c r="E622" s="37" t="s">
        <v>92</v>
      </c>
      <c r="F622" s="32"/>
      <c r="G622" s="111">
        <f>SUM(G623)</f>
        <v>531.94000000000005</v>
      </c>
      <c r="H622" s="106">
        <f>H623</f>
        <v>531.92999999999995</v>
      </c>
      <c r="I622" s="106">
        <f t="shared" si="32"/>
        <v>99.998120088731795</v>
      </c>
    </row>
    <row r="623" spans="1:9" ht="15.75">
      <c r="A623" s="49" t="s">
        <v>279</v>
      </c>
      <c r="B623" s="32"/>
      <c r="C623" s="32">
        <v>10</v>
      </c>
      <c r="D623" s="28" t="s">
        <v>243</v>
      </c>
      <c r="E623" s="37" t="s">
        <v>92</v>
      </c>
      <c r="F623" s="32">
        <v>300</v>
      </c>
      <c r="G623" s="111">
        <f>SUM(G624)</f>
        <v>531.94000000000005</v>
      </c>
      <c r="H623" s="106">
        <f>H624</f>
        <v>531.92999999999995</v>
      </c>
      <c r="I623" s="106">
        <f t="shared" si="32"/>
        <v>99.998120088731795</v>
      </c>
    </row>
    <row r="624" spans="1:9" ht="31.5">
      <c r="A624" s="49" t="s">
        <v>789</v>
      </c>
      <c r="B624" s="32"/>
      <c r="C624" s="32">
        <v>10</v>
      </c>
      <c r="D624" s="28" t="s">
        <v>243</v>
      </c>
      <c r="E624" s="37" t="s">
        <v>92</v>
      </c>
      <c r="F624" s="32">
        <v>320</v>
      </c>
      <c r="G624" s="111">
        <v>531.94000000000005</v>
      </c>
      <c r="H624" s="106">
        <v>531.92999999999995</v>
      </c>
      <c r="I624" s="106">
        <f t="shared" si="32"/>
        <v>99.998120088731795</v>
      </c>
    </row>
    <row r="625" spans="1:9" ht="47.25">
      <c r="A625" s="38" t="s">
        <v>352</v>
      </c>
      <c r="B625" s="32"/>
      <c r="C625" s="32">
        <v>10</v>
      </c>
      <c r="D625" s="28" t="s">
        <v>243</v>
      </c>
      <c r="E625" s="37" t="s">
        <v>93</v>
      </c>
      <c r="F625" s="32"/>
      <c r="G625" s="111">
        <f>SUM(G626)</f>
        <v>2997.1</v>
      </c>
      <c r="H625" s="106">
        <f>H626</f>
        <v>2997.09</v>
      </c>
      <c r="I625" s="106">
        <f t="shared" si="32"/>
        <v>99.999666344132663</v>
      </c>
    </row>
    <row r="626" spans="1:9" ht="15.75">
      <c r="A626" s="49" t="s">
        <v>279</v>
      </c>
      <c r="B626" s="32"/>
      <c r="C626" s="32">
        <v>10</v>
      </c>
      <c r="D626" s="28" t="s">
        <v>243</v>
      </c>
      <c r="E626" s="37" t="s">
        <v>93</v>
      </c>
      <c r="F626" s="32">
        <v>300</v>
      </c>
      <c r="G626" s="111">
        <f>SUM(G627)</f>
        <v>2997.1</v>
      </c>
      <c r="H626" s="106">
        <f>H627</f>
        <v>2997.09</v>
      </c>
      <c r="I626" s="106">
        <f t="shared" si="32"/>
        <v>99.999666344132663</v>
      </c>
    </row>
    <row r="627" spans="1:9" ht="31.5">
      <c r="A627" s="49" t="s">
        <v>789</v>
      </c>
      <c r="B627" s="32"/>
      <c r="C627" s="32">
        <v>10</v>
      </c>
      <c r="D627" s="28" t="s">
        <v>243</v>
      </c>
      <c r="E627" s="37" t="s">
        <v>93</v>
      </c>
      <c r="F627" s="32">
        <v>320</v>
      </c>
      <c r="G627" s="111">
        <v>2997.1</v>
      </c>
      <c r="H627" s="106">
        <v>2997.09</v>
      </c>
      <c r="I627" s="106">
        <f t="shared" si="32"/>
        <v>99.999666344132663</v>
      </c>
    </row>
    <row r="628" spans="1:9" ht="78.75">
      <c r="A628" s="38" t="s">
        <v>353</v>
      </c>
      <c r="B628" s="32"/>
      <c r="C628" s="32">
        <v>10</v>
      </c>
      <c r="D628" s="28" t="s">
        <v>243</v>
      </c>
      <c r="E628" s="37" t="s">
        <v>94</v>
      </c>
      <c r="F628" s="32"/>
      <c r="G628" s="111">
        <f>SUM(G629)</f>
        <v>978.03</v>
      </c>
      <c r="H628" s="106">
        <f>H629</f>
        <v>978.02</v>
      </c>
      <c r="I628" s="106">
        <f t="shared" si="32"/>
        <v>99.998977536476389</v>
      </c>
    </row>
    <row r="629" spans="1:9" ht="15.75">
      <c r="A629" s="49" t="s">
        <v>279</v>
      </c>
      <c r="B629" s="32"/>
      <c r="C629" s="32">
        <v>10</v>
      </c>
      <c r="D629" s="28" t="s">
        <v>243</v>
      </c>
      <c r="E629" s="37" t="s">
        <v>94</v>
      </c>
      <c r="F629" s="32">
        <v>300</v>
      </c>
      <c r="G629" s="111">
        <f>SUM(G630)</f>
        <v>978.03</v>
      </c>
      <c r="H629" s="106">
        <f>H630</f>
        <v>978.02</v>
      </c>
      <c r="I629" s="106">
        <f t="shared" si="32"/>
        <v>99.998977536476389</v>
      </c>
    </row>
    <row r="630" spans="1:9" ht="31.5">
      <c r="A630" s="49" t="s">
        <v>789</v>
      </c>
      <c r="B630" s="32"/>
      <c r="C630" s="32">
        <v>10</v>
      </c>
      <c r="D630" s="28" t="s">
        <v>243</v>
      </c>
      <c r="E630" s="37" t="s">
        <v>94</v>
      </c>
      <c r="F630" s="32">
        <v>320</v>
      </c>
      <c r="G630" s="111">
        <v>978.03</v>
      </c>
      <c r="H630" s="106">
        <v>978.02</v>
      </c>
      <c r="I630" s="106">
        <f t="shared" si="32"/>
        <v>99.998977536476389</v>
      </c>
    </row>
    <row r="631" spans="1:9" ht="47.25">
      <c r="A631" s="34" t="s">
        <v>22</v>
      </c>
      <c r="B631" s="32"/>
      <c r="C631" s="32">
        <v>10</v>
      </c>
      <c r="D631" s="45" t="s">
        <v>243</v>
      </c>
      <c r="E631" s="37" t="s">
        <v>54</v>
      </c>
      <c r="F631" s="32"/>
      <c r="G631" s="111">
        <f>SUM(G632)</f>
        <v>29958</v>
      </c>
      <c r="H631" s="106">
        <f>H632</f>
        <v>28398.719999999998</v>
      </c>
      <c r="I631" s="106">
        <f t="shared" si="32"/>
        <v>94.795113158421785</v>
      </c>
    </row>
    <row r="632" spans="1:9" ht="63">
      <c r="A632" s="34" t="s">
        <v>552</v>
      </c>
      <c r="B632" s="32"/>
      <c r="C632" s="32">
        <v>10</v>
      </c>
      <c r="D632" s="45" t="s">
        <v>243</v>
      </c>
      <c r="E632" s="37" t="s">
        <v>97</v>
      </c>
      <c r="F632" s="32"/>
      <c r="G632" s="111">
        <f>SUM(G633)</f>
        <v>29958</v>
      </c>
      <c r="H632" s="106">
        <f>H633</f>
        <v>28398.719999999998</v>
      </c>
      <c r="I632" s="106">
        <f t="shared" si="32"/>
        <v>94.795113158421785</v>
      </c>
    </row>
    <row r="633" spans="1:9" ht="31.5">
      <c r="A633" s="42" t="s">
        <v>21</v>
      </c>
      <c r="B633" s="32"/>
      <c r="C633" s="32">
        <v>10</v>
      </c>
      <c r="D633" s="45" t="s">
        <v>243</v>
      </c>
      <c r="E633" s="37" t="s">
        <v>190</v>
      </c>
      <c r="F633" s="32"/>
      <c r="G633" s="111">
        <f>SUM(G634,G637)</f>
        <v>29958</v>
      </c>
      <c r="H633" s="106">
        <f>H634+H637</f>
        <v>28398.719999999998</v>
      </c>
      <c r="I633" s="106">
        <f t="shared" si="32"/>
        <v>94.795113158421785</v>
      </c>
    </row>
    <row r="634" spans="1:9" ht="31.5">
      <c r="A634" s="38" t="s">
        <v>324</v>
      </c>
      <c r="B634" s="32"/>
      <c r="C634" s="32">
        <v>10</v>
      </c>
      <c r="D634" s="45" t="s">
        <v>243</v>
      </c>
      <c r="E634" s="37" t="s">
        <v>190</v>
      </c>
      <c r="F634" s="45" t="s">
        <v>282</v>
      </c>
      <c r="G634" s="111">
        <f>SUM(G635)</f>
        <v>240</v>
      </c>
      <c r="H634" s="106">
        <f>H635</f>
        <v>211.19</v>
      </c>
      <c r="I634" s="106">
        <f t="shared" si="32"/>
        <v>87.995833333333323</v>
      </c>
    </row>
    <row r="635" spans="1:9" ht="31.5">
      <c r="A635" s="38" t="s">
        <v>228</v>
      </c>
      <c r="B635" s="32"/>
      <c r="C635" s="32">
        <v>10</v>
      </c>
      <c r="D635" s="45" t="s">
        <v>243</v>
      </c>
      <c r="E635" s="37" t="s">
        <v>190</v>
      </c>
      <c r="F635" s="45" t="s">
        <v>283</v>
      </c>
      <c r="G635" s="105">
        <v>240</v>
      </c>
      <c r="H635" s="106">
        <f>H636</f>
        <v>211.19</v>
      </c>
      <c r="I635" s="106">
        <f t="shared" si="32"/>
        <v>87.995833333333323</v>
      </c>
    </row>
    <row r="636" spans="1:9" ht="15.75">
      <c r="A636" s="52" t="s">
        <v>231</v>
      </c>
      <c r="B636" s="32"/>
      <c r="C636" s="32">
        <v>10</v>
      </c>
      <c r="D636" s="45" t="s">
        <v>243</v>
      </c>
      <c r="E636" s="37" t="s">
        <v>190</v>
      </c>
      <c r="F636" s="45" t="s">
        <v>283</v>
      </c>
      <c r="G636" s="105">
        <v>240</v>
      </c>
      <c r="H636" s="106">
        <v>211.19</v>
      </c>
      <c r="I636" s="106">
        <f t="shared" si="32"/>
        <v>87.995833333333323</v>
      </c>
    </row>
    <row r="637" spans="1:9" ht="15.75">
      <c r="A637" s="49" t="s">
        <v>279</v>
      </c>
      <c r="B637" s="32"/>
      <c r="C637" s="32">
        <v>10</v>
      </c>
      <c r="D637" s="45" t="s">
        <v>243</v>
      </c>
      <c r="E637" s="37" t="s">
        <v>190</v>
      </c>
      <c r="F637" s="45" t="s">
        <v>280</v>
      </c>
      <c r="G637" s="111">
        <f>SUM(G638)</f>
        <v>29718</v>
      </c>
      <c r="H637" s="106">
        <f>H638</f>
        <v>28187.53</v>
      </c>
      <c r="I637" s="106">
        <f t="shared" si="32"/>
        <v>94.850023554747963</v>
      </c>
    </row>
    <row r="638" spans="1:9" ht="15.75">
      <c r="A638" s="34" t="s">
        <v>791</v>
      </c>
      <c r="B638" s="32"/>
      <c r="C638" s="32">
        <v>10</v>
      </c>
      <c r="D638" s="45" t="s">
        <v>243</v>
      </c>
      <c r="E638" s="37" t="s">
        <v>190</v>
      </c>
      <c r="F638" s="45" t="s">
        <v>792</v>
      </c>
      <c r="G638" s="105">
        <v>29718</v>
      </c>
      <c r="H638" s="106">
        <f>H639</f>
        <v>28187.53</v>
      </c>
      <c r="I638" s="106">
        <f t="shared" si="32"/>
        <v>94.850023554747963</v>
      </c>
    </row>
    <row r="639" spans="1:9" ht="15.75">
      <c r="A639" s="34" t="s">
        <v>231</v>
      </c>
      <c r="B639" s="32"/>
      <c r="C639" s="32">
        <v>10</v>
      </c>
      <c r="D639" s="67" t="s">
        <v>243</v>
      </c>
      <c r="E639" s="37" t="s">
        <v>190</v>
      </c>
      <c r="F639" s="45" t="s">
        <v>792</v>
      </c>
      <c r="G639" s="105">
        <v>29718</v>
      </c>
      <c r="H639" s="106">
        <v>28187.53</v>
      </c>
      <c r="I639" s="106">
        <f t="shared" si="32"/>
        <v>94.850023554747963</v>
      </c>
    </row>
    <row r="640" spans="1:9" s="12" customFormat="1" ht="31.5">
      <c r="A640" s="34" t="s">
        <v>24</v>
      </c>
      <c r="B640" s="32"/>
      <c r="C640" s="32">
        <v>10</v>
      </c>
      <c r="D640" s="67" t="s">
        <v>243</v>
      </c>
      <c r="E640" s="37" t="s">
        <v>55</v>
      </c>
      <c r="F640" s="41"/>
      <c r="G640" s="111">
        <f>SUM(G641)</f>
        <v>165</v>
      </c>
      <c r="H640" s="111">
        <f>H641</f>
        <v>165</v>
      </c>
      <c r="I640" s="106">
        <f t="shared" si="32"/>
        <v>100</v>
      </c>
    </row>
    <row r="641" spans="1:9" s="12" customFormat="1" ht="47.25">
      <c r="A641" s="80" t="s">
        <v>355</v>
      </c>
      <c r="B641" s="32"/>
      <c r="C641" s="32">
        <v>10</v>
      </c>
      <c r="D641" s="67" t="s">
        <v>243</v>
      </c>
      <c r="E641" s="37" t="s">
        <v>358</v>
      </c>
      <c r="F641" s="41"/>
      <c r="G641" s="111">
        <f>SUM(G642)</f>
        <v>165</v>
      </c>
      <c r="H641" s="111">
        <f>H642</f>
        <v>165</v>
      </c>
      <c r="I641" s="106">
        <f t="shared" si="32"/>
        <v>100</v>
      </c>
    </row>
    <row r="642" spans="1:9" s="12" customFormat="1" ht="31.5">
      <c r="A642" s="38" t="s">
        <v>354</v>
      </c>
      <c r="B642" s="32"/>
      <c r="C642" s="32">
        <v>10</v>
      </c>
      <c r="D642" s="67" t="s">
        <v>243</v>
      </c>
      <c r="E642" s="37" t="s">
        <v>356</v>
      </c>
      <c r="F642" s="41"/>
      <c r="G642" s="111">
        <f>SUM(G643)</f>
        <v>165</v>
      </c>
      <c r="H642" s="111">
        <f>H643</f>
        <v>165</v>
      </c>
      <c r="I642" s="106">
        <f t="shared" si="32"/>
        <v>100</v>
      </c>
    </row>
    <row r="643" spans="1:9" s="12" customFormat="1" ht="15.75">
      <c r="A643" s="49" t="s">
        <v>279</v>
      </c>
      <c r="B643" s="32"/>
      <c r="C643" s="32">
        <v>10</v>
      </c>
      <c r="D643" s="67" t="s">
        <v>243</v>
      </c>
      <c r="E643" s="37" t="s">
        <v>356</v>
      </c>
      <c r="F643" s="32">
        <v>300</v>
      </c>
      <c r="G643" s="111">
        <f>SUM(G644)</f>
        <v>165</v>
      </c>
      <c r="H643" s="106">
        <f>H644</f>
        <v>165</v>
      </c>
      <c r="I643" s="106">
        <f t="shared" si="32"/>
        <v>100</v>
      </c>
    </row>
    <row r="644" spans="1:9" s="12" customFormat="1" ht="31.5">
      <c r="A644" s="49" t="s">
        <v>789</v>
      </c>
      <c r="B644" s="32"/>
      <c r="C644" s="32">
        <v>10</v>
      </c>
      <c r="D644" s="67" t="s">
        <v>243</v>
      </c>
      <c r="E644" s="37" t="s">
        <v>356</v>
      </c>
      <c r="F644" s="32">
        <v>320</v>
      </c>
      <c r="G644" s="111">
        <v>165</v>
      </c>
      <c r="H644" s="106">
        <v>165</v>
      </c>
      <c r="I644" s="106">
        <f t="shared" si="32"/>
        <v>100</v>
      </c>
    </row>
    <row r="645" spans="1:9" ht="15.75">
      <c r="A645" s="42" t="s">
        <v>284</v>
      </c>
      <c r="B645" s="32"/>
      <c r="C645" s="32">
        <v>10</v>
      </c>
      <c r="D645" s="67" t="s">
        <v>227</v>
      </c>
      <c r="E645" s="33"/>
      <c r="F645" s="45"/>
      <c r="G645" s="111">
        <f>SUM(G646,)</f>
        <v>42679.63</v>
      </c>
      <c r="H645" s="106">
        <f>H646</f>
        <v>41921.089999999997</v>
      </c>
      <c r="I645" s="106">
        <f t="shared" si="32"/>
        <v>98.22271186512161</v>
      </c>
    </row>
    <row r="646" spans="1:9" ht="31.5">
      <c r="A646" s="34" t="s">
        <v>331</v>
      </c>
      <c r="B646" s="28"/>
      <c r="C646" s="28">
        <v>10</v>
      </c>
      <c r="D646" s="67" t="s">
        <v>227</v>
      </c>
      <c r="E646" s="36" t="s">
        <v>48</v>
      </c>
      <c r="F646" s="32"/>
      <c r="G646" s="111">
        <f>SUM(G647,)</f>
        <v>42679.63</v>
      </c>
      <c r="H646" s="106">
        <f>H647</f>
        <v>41921.089999999997</v>
      </c>
      <c r="I646" s="106">
        <f t="shared" si="32"/>
        <v>98.22271186512161</v>
      </c>
    </row>
    <row r="647" spans="1:9" ht="31.5">
      <c r="A647" s="34" t="s">
        <v>3</v>
      </c>
      <c r="B647" s="28"/>
      <c r="C647" s="28">
        <v>10</v>
      </c>
      <c r="D647" s="67" t="s">
        <v>227</v>
      </c>
      <c r="E647" s="37" t="s">
        <v>49</v>
      </c>
      <c r="F647" s="32"/>
      <c r="G647" s="111">
        <f>SUM(G648,G656)</f>
        <v>42679.63</v>
      </c>
      <c r="H647" s="106">
        <f>H648+H656</f>
        <v>41921.089999999997</v>
      </c>
      <c r="I647" s="106">
        <f t="shared" si="32"/>
        <v>98.22271186512161</v>
      </c>
    </row>
    <row r="648" spans="1:9" s="12" customFormat="1" ht="51.75" customHeight="1">
      <c r="A648" s="34" t="s">
        <v>813</v>
      </c>
      <c r="B648" s="37"/>
      <c r="C648" s="28">
        <v>10</v>
      </c>
      <c r="D648" s="67" t="s">
        <v>227</v>
      </c>
      <c r="E648" s="37" t="s">
        <v>90</v>
      </c>
      <c r="F648" s="32"/>
      <c r="G648" s="111">
        <f>SUM(G649,G652)</f>
        <v>42167.43</v>
      </c>
      <c r="H648" s="106">
        <f>H649+H652</f>
        <v>41408.89</v>
      </c>
      <c r="I648" s="106">
        <f t="shared" si="32"/>
        <v>98.201123473733162</v>
      </c>
    </row>
    <row r="649" spans="1:9" s="1" customFormat="1" ht="78.75">
      <c r="A649" s="38" t="s">
        <v>541</v>
      </c>
      <c r="B649" s="37"/>
      <c r="C649" s="28">
        <v>10</v>
      </c>
      <c r="D649" s="67" t="s">
        <v>227</v>
      </c>
      <c r="E649" s="37" t="s">
        <v>167</v>
      </c>
      <c r="F649" s="32"/>
      <c r="G649" s="111">
        <f>SUM(G650)</f>
        <v>222.43</v>
      </c>
      <c r="H649" s="105">
        <f>H650</f>
        <v>222.43</v>
      </c>
      <c r="I649" s="106">
        <f t="shared" si="32"/>
        <v>100</v>
      </c>
    </row>
    <row r="650" spans="1:9" s="1" customFormat="1" ht="15.75">
      <c r="A650" s="52" t="s">
        <v>279</v>
      </c>
      <c r="B650" s="37"/>
      <c r="C650" s="28">
        <v>10</v>
      </c>
      <c r="D650" s="67" t="s">
        <v>227</v>
      </c>
      <c r="E650" s="37" t="s">
        <v>167</v>
      </c>
      <c r="F650" s="41">
        <v>300</v>
      </c>
      <c r="G650" s="111">
        <f>SUM(G651)</f>
        <v>222.43</v>
      </c>
      <c r="H650" s="105">
        <f>H651</f>
        <v>222.43</v>
      </c>
      <c r="I650" s="106">
        <f t="shared" si="32"/>
        <v>100</v>
      </c>
    </row>
    <row r="651" spans="1:9" s="1" customFormat="1" ht="31.5">
      <c r="A651" s="49" t="s">
        <v>789</v>
      </c>
      <c r="B651" s="37"/>
      <c r="C651" s="28">
        <v>10</v>
      </c>
      <c r="D651" s="67" t="s">
        <v>227</v>
      </c>
      <c r="E651" s="37" t="s">
        <v>167</v>
      </c>
      <c r="F651" s="32">
        <v>320</v>
      </c>
      <c r="G651" s="111">
        <v>222.43</v>
      </c>
      <c r="H651" s="105">
        <v>222.43</v>
      </c>
      <c r="I651" s="106">
        <f t="shared" si="32"/>
        <v>100</v>
      </c>
    </row>
    <row r="652" spans="1:9" s="1" customFormat="1" ht="78.75">
      <c r="A652" s="38" t="s">
        <v>542</v>
      </c>
      <c r="B652" s="36"/>
      <c r="C652" s="28">
        <v>10</v>
      </c>
      <c r="D652" s="67" t="s">
        <v>227</v>
      </c>
      <c r="E652" s="36" t="s">
        <v>494</v>
      </c>
      <c r="F652" s="41"/>
      <c r="G652" s="111">
        <f>SUM(G653)</f>
        <v>41945</v>
      </c>
      <c r="H652" s="105">
        <f>H653</f>
        <v>41186.46</v>
      </c>
      <c r="I652" s="106">
        <f t="shared" si="32"/>
        <v>98.191584217427589</v>
      </c>
    </row>
    <row r="653" spans="1:9" s="12" customFormat="1" ht="15.75">
      <c r="A653" s="52" t="s">
        <v>279</v>
      </c>
      <c r="B653" s="36"/>
      <c r="C653" s="28">
        <v>10</v>
      </c>
      <c r="D653" s="67" t="s">
        <v>227</v>
      </c>
      <c r="E653" s="36" t="s">
        <v>494</v>
      </c>
      <c r="F653" s="41">
        <v>300</v>
      </c>
      <c r="G653" s="111">
        <f>SUM(G654)</f>
        <v>41945</v>
      </c>
      <c r="H653" s="106">
        <f>H654</f>
        <v>41186.46</v>
      </c>
      <c r="I653" s="106">
        <f t="shared" ref="I653:I716" si="37">(H653/G653)*100</f>
        <v>98.191584217427589</v>
      </c>
    </row>
    <row r="654" spans="1:9" s="12" customFormat="1" ht="31.5">
      <c r="A654" s="49" t="s">
        <v>789</v>
      </c>
      <c r="B654" s="36"/>
      <c r="C654" s="28">
        <v>10</v>
      </c>
      <c r="D654" s="67" t="s">
        <v>227</v>
      </c>
      <c r="E654" s="36" t="s">
        <v>494</v>
      </c>
      <c r="F654" s="32">
        <v>320</v>
      </c>
      <c r="G654" s="113">
        <v>41945</v>
      </c>
      <c r="H654" s="106">
        <f>H655</f>
        <v>41186.46</v>
      </c>
      <c r="I654" s="106">
        <f t="shared" si="37"/>
        <v>98.191584217427589</v>
      </c>
    </row>
    <row r="655" spans="1:9" s="12" customFormat="1" ht="15.75">
      <c r="A655" s="38" t="s">
        <v>231</v>
      </c>
      <c r="B655" s="36"/>
      <c r="C655" s="28">
        <v>10</v>
      </c>
      <c r="D655" s="67" t="s">
        <v>227</v>
      </c>
      <c r="E655" s="36" t="s">
        <v>494</v>
      </c>
      <c r="F655" s="32">
        <v>320</v>
      </c>
      <c r="G655" s="113">
        <v>41945</v>
      </c>
      <c r="H655" s="106">
        <v>41186.46</v>
      </c>
      <c r="I655" s="106">
        <f t="shared" si="37"/>
        <v>98.191584217427589</v>
      </c>
    </row>
    <row r="656" spans="1:9" s="12" customFormat="1" ht="78.75">
      <c r="A656" s="38" t="s">
        <v>543</v>
      </c>
      <c r="B656" s="37"/>
      <c r="C656" s="28">
        <v>10</v>
      </c>
      <c r="D656" s="67" t="s">
        <v>227</v>
      </c>
      <c r="E656" s="37" t="s">
        <v>544</v>
      </c>
      <c r="F656" s="32"/>
      <c r="G656" s="111">
        <f>SUM(G657)</f>
        <v>512.20000000000005</v>
      </c>
      <c r="H656" s="106">
        <f>H657</f>
        <v>512.20000000000005</v>
      </c>
      <c r="I656" s="106">
        <f t="shared" si="37"/>
        <v>100</v>
      </c>
    </row>
    <row r="657" spans="1:9" s="12" customFormat="1" ht="78.75">
      <c r="A657" s="34" t="s">
        <v>285</v>
      </c>
      <c r="B657" s="37"/>
      <c r="C657" s="28">
        <v>10</v>
      </c>
      <c r="D657" s="67" t="s">
        <v>227</v>
      </c>
      <c r="E657" s="37" t="s">
        <v>545</v>
      </c>
      <c r="F657" s="32"/>
      <c r="G657" s="111">
        <f>SUM(G658)</f>
        <v>512.20000000000005</v>
      </c>
      <c r="H657" s="106">
        <f>H658</f>
        <v>512.20000000000005</v>
      </c>
      <c r="I657" s="106">
        <f t="shared" si="37"/>
        <v>100</v>
      </c>
    </row>
    <row r="658" spans="1:9" s="12" customFormat="1" ht="31.5">
      <c r="A658" s="38" t="s">
        <v>324</v>
      </c>
      <c r="B658" s="37"/>
      <c r="C658" s="28">
        <v>10</v>
      </c>
      <c r="D658" s="67" t="s">
        <v>227</v>
      </c>
      <c r="E658" s="37" t="s">
        <v>545</v>
      </c>
      <c r="F658" s="32">
        <v>200</v>
      </c>
      <c r="G658" s="111">
        <f>SUM(G659)</f>
        <v>512.20000000000005</v>
      </c>
      <c r="H658" s="106">
        <f>H659</f>
        <v>512.20000000000005</v>
      </c>
      <c r="I658" s="106">
        <f t="shared" si="37"/>
        <v>100</v>
      </c>
    </row>
    <row r="659" spans="1:9" s="1" customFormat="1" ht="31.5">
      <c r="A659" s="38" t="s">
        <v>228</v>
      </c>
      <c r="B659" s="37"/>
      <c r="C659" s="28">
        <v>10</v>
      </c>
      <c r="D659" s="67" t="s">
        <v>227</v>
      </c>
      <c r="E659" s="37" t="s">
        <v>545</v>
      </c>
      <c r="F659" s="32">
        <v>240</v>
      </c>
      <c r="G659" s="111">
        <v>512.20000000000005</v>
      </c>
      <c r="H659" s="105">
        <v>512.20000000000005</v>
      </c>
      <c r="I659" s="106">
        <f t="shared" si="37"/>
        <v>100</v>
      </c>
    </row>
    <row r="660" spans="1:9" s="12" customFormat="1" ht="15.75">
      <c r="A660" s="81" t="s">
        <v>303</v>
      </c>
      <c r="B660" s="28"/>
      <c r="C660" s="28">
        <v>11</v>
      </c>
      <c r="D660" s="32"/>
      <c r="E660" s="75"/>
      <c r="F660" s="32"/>
      <c r="G660" s="105">
        <f>SUM(G661)</f>
        <v>2000</v>
      </c>
      <c r="H660" s="106">
        <f t="shared" ref="H660:H666" si="38">H661</f>
        <v>2000</v>
      </c>
      <c r="I660" s="106">
        <f t="shared" si="37"/>
        <v>100</v>
      </c>
    </row>
    <row r="661" spans="1:9" s="12" customFormat="1" ht="15.75">
      <c r="A661" s="81" t="s">
        <v>304</v>
      </c>
      <c r="B661" s="28"/>
      <c r="C661" s="28">
        <v>11</v>
      </c>
      <c r="D661" s="45" t="s">
        <v>221</v>
      </c>
      <c r="E661" s="75"/>
      <c r="F661" s="32"/>
      <c r="G661" s="105">
        <f>SUM(G662)</f>
        <v>2000</v>
      </c>
      <c r="H661" s="106">
        <f t="shared" si="38"/>
        <v>2000</v>
      </c>
      <c r="I661" s="106">
        <f t="shared" si="37"/>
        <v>100</v>
      </c>
    </row>
    <row r="662" spans="1:9" s="12" customFormat="1" ht="31.5">
      <c r="A662" s="44" t="s">
        <v>327</v>
      </c>
      <c r="B662" s="28"/>
      <c r="C662" s="28">
        <v>11</v>
      </c>
      <c r="D662" s="45" t="s">
        <v>221</v>
      </c>
      <c r="E662" s="36" t="s">
        <v>28</v>
      </c>
      <c r="F662" s="32"/>
      <c r="G662" s="105">
        <f>SUM(G663)</f>
        <v>2000</v>
      </c>
      <c r="H662" s="106">
        <f t="shared" si="38"/>
        <v>2000</v>
      </c>
      <c r="I662" s="106">
        <f t="shared" si="37"/>
        <v>100</v>
      </c>
    </row>
    <row r="663" spans="1:9" s="12" customFormat="1" ht="47.25">
      <c r="A663" s="44" t="s">
        <v>201</v>
      </c>
      <c r="B663" s="28"/>
      <c r="C663" s="28">
        <v>11</v>
      </c>
      <c r="D663" s="45" t="s">
        <v>221</v>
      </c>
      <c r="E663" s="37" t="s">
        <v>30</v>
      </c>
      <c r="F663" s="32"/>
      <c r="G663" s="105">
        <f>SUM(G664)</f>
        <v>2000</v>
      </c>
      <c r="H663" s="106">
        <f t="shared" si="38"/>
        <v>2000</v>
      </c>
      <c r="I663" s="106">
        <f t="shared" si="37"/>
        <v>100</v>
      </c>
    </row>
    <row r="664" spans="1:9" s="12" customFormat="1" ht="47.25">
      <c r="A664" s="56" t="s">
        <v>184</v>
      </c>
      <c r="B664" s="28"/>
      <c r="C664" s="28">
        <v>11</v>
      </c>
      <c r="D664" s="45" t="s">
        <v>221</v>
      </c>
      <c r="E664" s="37" t="s">
        <v>60</v>
      </c>
      <c r="F664" s="32"/>
      <c r="G664" s="105">
        <f>SUM(G666)</f>
        <v>2000</v>
      </c>
      <c r="H664" s="106">
        <f t="shared" si="38"/>
        <v>2000</v>
      </c>
      <c r="I664" s="106">
        <f t="shared" si="37"/>
        <v>100</v>
      </c>
    </row>
    <row r="665" spans="1:9" s="12" customFormat="1" ht="15.75">
      <c r="A665" s="38" t="s">
        <v>715</v>
      </c>
      <c r="B665" s="28"/>
      <c r="C665" s="28">
        <v>11</v>
      </c>
      <c r="D665" s="45" t="s">
        <v>221</v>
      </c>
      <c r="E665" s="37" t="s">
        <v>716</v>
      </c>
      <c r="F665" s="32"/>
      <c r="G665" s="111">
        <f t="shared" ref="G665:G666" si="39">SUM(G666)</f>
        <v>2000</v>
      </c>
      <c r="H665" s="106">
        <f t="shared" si="38"/>
        <v>2000</v>
      </c>
      <c r="I665" s="106">
        <f t="shared" si="37"/>
        <v>100</v>
      </c>
    </row>
    <row r="666" spans="1:9" s="12" customFormat="1" ht="31.5">
      <c r="A666" s="38" t="s">
        <v>392</v>
      </c>
      <c r="B666" s="28"/>
      <c r="C666" s="28">
        <v>11</v>
      </c>
      <c r="D666" s="45" t="s">
        <v>221</v>
      </c>
      <c r="E666" s="37" t="s">
        <v>716</v>
      </c>
      <c r="F666" s="32">
        <v>400</v>
      </c>
      <c r="G666" s="111">
        <f t="shared" si="39"/>
        <v>2000</v>
      </c>
      <c r="H666" s="106">
        <f t="shared" si="38"/>
        <v>2000</v>
      </c>
      <c r="I666" s="106">
        <f t="shared" si="37"/>
        <v>100</v>
      </c>
    </row>
    <row r="667" spans="1:9" s="12" customFormat="1" ht="31.5">
      <c r="A667" s="39" t="s">
        <v>271</v>
      </c>
      <c r="B667" s="28"/>
      <c r="C667" s="28">
        <v>11</v>
      </c>
      <c r="D667" s="45" t="s">
        <v>221</v>
      </c>
      <c r="E667" s="37" t="s">
        <v>716</v>
      </c>
      <c r="F667" s="32">
        <v>414</v>
      </c>
      <c r="G667" s="111">
        <v>2000</v>
      </c>
      <c r="H667" s="106">
        <v>2000</v>
      </c>
      <c r="I667" s="106">
        <f t="shared" si="37"/>
        <v>100</v>
      </c>
    </row>
    <row r="668" spans="1:9" s="12" customFormat="1" ht="15.75">
      <c r="A668" s="38" t="s">
        <v>498</v>
      </c>
      <c r="B668" s="28"/>
      <c r="C668" s="28">
        <v>12</v>
      </c>
      <c r="D668" s="67"/>
      <c r="E668" s="36"/>
      <c r="F668" s="32"/>
      <c r="G668" s="111">
        <f>SUM(G669)</f>
        <v>2864.02</v>
      </c>
      <c r="H668" s="106">
        <f>H669</f>
        <v>2864.01</v>
      </c>
      <c r="I668" s="106">
        <f t="shared" si="37"/>
        <v>99.999650840427108</v>
      </c>
    </row>
    <row r="669" spans="1:9" s="12" customFormat="1" ht="15.75">
      <c r="A669" s="38" t="s">
        <v>499</v>
      </c>
      <c r="B669" s="28"/>
      <c r="C669" s="28">
        <v>12</v>
      </c>
      <c r="D669" s="67" t="s">
        <v>227</v>
      </c>
      <c r="E669" s="36"/>
      <c r="F669" s="32"/>
      <c r="G669" s="111">
        <f>SUM(G670)</f>
        <v>2864.02</v>
      </c>
      <c r="H669" s="106">
        <f>H670</f>
        <v>2864.01</v>
      </c>
      <c r="I669" s="106">
        <f t="shared" si="37"/>
        <v>99.999650840427108</v>
      </c>
    </row>
    <row r="670" spans="1:9" s="12" customFormat="1" ht="47.25">
      <c r="A670" s="34" t="s">
        <v>334</v>
      </c>
      <c r="B670" s="32"/>
      <c r="C670" s="28">
        <v>12</v>
      </c>
      <c r="D670" s="67" t="s">
        <v>227</v>
      </c>
      <c r="E670" s="36" t="s">
        <v>206</v>
      </c>
      <c r="F670" s="32"/>
      <c r="G670" s="111">
        <f>SUM(G671)</f>
        <v>2864.02</v>
      </c>
      <c r="H670" s="106">
        <f>H671</f>
        <v>2864.01</v>
      </c>
      <c r="I670" s="106">
        <f t="shared" si="37"/>
        <v>99.999650840427108</v>
      </c>
    </row>
    <row r="671" spans="1:9" s="12" customFormat="1" ht="78.75">
      <c r="A671" s="50" t="s">
        <v>361</v>
      </c>
      <c r="B671" s="37"/>
      <c r="C671" s="28">
        <v>12</v>
      </c>
      <c r="D671" s="67" t="s">
        <v>227</v>
      </c>
      <c r="E671" s="37" t="s">
        <v>385</v>
      </c>
      <c r="F671" s="32"/>
      <c r="G671" s="111">
        <f>SUM(G672)</f>
        <v>2864.02</v>
      </c>
      <c r="H671" s="106">
        <f>H672</f>
        <v>2864.01</v>
      </c>
      <c r="I671" s="106">
        <f t="shared" si="37"/>
        <v>99.999650840427108</v>
      </c>
    </row>
    <row r="672" spans="1:9" s="12" customFormat="1" ht="31.5">
      <c r="A672" s="38" t="s">
        <v>324</v>
      </c>
      <c r="B672" s="32"/>
      <c r="C672" s="28">
        <v>12</v>
      </c>
      <c r="D672" s="67" t="s">
        <v>227</v>
      </c>
      <c r="E672" s="37" t="s">
        <v>385</v>
      </c>
      <c r="F672" s="32">
        <v>200</v>
      </c>
      <c r="G672" s="111">
        <f>SUM(G673)</f>
        <v>2864.02</v>
      </c>
      <c r="H672" s="106">
        <f>H673</f>
        <v>2864.01</v>
      </c>
      <c r="I672" s="106">
        <f t="shared" si="37"/>
        <v>99.999650840427108</v>
      </c>
    </row>
    <row r="673" spans="1:9" s="12" customFormat="1" ht="31.5">
      <c r="A673" s="38" t="s">
        <v>228</v>
      </c>
      <c r="B673" s="32"/>
      <c r="C673" s="28">
        <v>12</v>
      </c>
      <c r="D673" s="67" t="s">
        <v>227</v>
      </c>
      <c r="E673" s="37" t="s">
        <v>385</v>
      </c>
      <c r="F673" s="32">
        <v>240</v>
      </c>
      <c r="G673" s="111">
        <v>2864.02</v>
      </c>
      <c r="H673" s="106">
        <v>2864.01</v>
      </c>
      <c r="I673" s="106">
        <f t="shared" si="37"/>
        <v>99.999650840427108</v>
      </c>
    </row>
    <row r="674" spans="1:9" ht="15.75" hidden="1">
      <c r="A674" s="82"/>
      <c r="B674" s="32"/>
      <c r="C674" s="32"/>
      <c r="D674" s="45"/>
      <c r="E674" s="32"/>
      <c r="F674" s="32"/>
      <c r="G674" s="105"/>
      <c r="H674" s="106"/>
      <c r="I674" s="106" t="e">
        <f t="shared" si="37"/>
        <v>#DIV/0!</v>
      </c>
    </row>
    <row r="675" spans="1:9" ht="15.75">
      <c r="A675" s="25" t="s">
        <v>286</v>
      </c>
      <c r="B675" s="26" t="s">
        <v>287</v>
      </c>
      <c r="C675" s="83"/>
      <c r="D675" s="83"/>
      <c r="E675" s="83"/>
      <c r="F675" s="83"/>
      <c r="G675" s="102">
        <f>SUM(G677)</f>
        <v>2441.44</v>
      </c>
      <c r="H675" s="108">
        <f>H677</f>
        <v>2405.29</v>
      </c>
      <c r="I675" s="108">
        <f t="shared" si="37"/>
        <v>98.519316468969137</v>
      </c>
    </row>
    <row r="676" spans="1:9" ht="15.75" hidden="1">
      <c r="A676" s="25"/>
      <c r="B676" s="28"/>
      <c r="C676" s="58"/>
      <c r="D676" s="58"/>
      <c r="E676" s="58"/>
      <c r="F676" s="58"/>
      <c r="G676" s="111"/>
      <c r="H676" s="106"/>
      <c r="I676" s="106" t="e">
        <f t="shared" si="37"/>
        <v>#DIV/0!</v>
      </c>
    </row>
    <row r="677" spans="1:9" ht="15.75">
      <c r="A677" s="30" t="s">
        <v>220</v>
      </c>
      <c r="B677" s="31"/>
      <c r="C677" s="28" t="s">
        <v>221</v>
      </c>
      <c r="D677" s="32"/>
      <c r="E677" s="33"/>
      <c r="F677" s="33"/>
      <c r="G677" s="111">
        <f>SUM(G678)</f>
        <v>2441.44</v>
      </c>
      <c r="H677" s="106">
        <f>H678</f>
        <v>2405.29</v>
      </c>
      <c r="I677" s="106">
        <f t="shared" si="37"/>
        <v>98.519316468969137</v>
      </c>
    </row>
    <row r="678" spans="1:9" ht="47.25">
      <c r="A678" s="39" t="s">
        <v>288</v>
      </c>
      <c r="B678" s="32"/>
      <c r="C678" s="32" t="s">
        <v>221</v>
      </c>
      <c r="D678" s="32" t="s">
        <v>243</v>
      </c>
      <c r="E678" s="33"/>
      <c r="F678" s="33"/>
      <c r="G678" s="111">
        <f>SUM(G679)</f>
        <v>2441.44</v>
      </c>
      <c r="H678" s="106">
        <f>H679</f>
        <v>2405.29</v>
      </c>
      <c r="I678" s="106">
        <f t="shared" si="37"/>
        <v>98.519316468969137</v>
      </c>
    </row>
    <row r="679" spans="1:9" ht="31.5">
      <c r="A679" s="38" t="s">
        <v>110</v>
      </c>
      <c r="B679" s="32"/>
      <c r="C679" s="32" t="s">
        <v>221</v>
      </c>
      <c r="D679" s="32" t="s">
        <v>243</v>
      </c>
      <c r="E679" s="36" t="s">
        <v>111</v>
      </c>
      <c r="F679" s="33"/>
      <c r="G679" s="111">
        <f>SUM(G680,G685,)</f>
        <v>2441.44</v>
      </c>
      <c r="H679" s="106">
        <f>H680+H685</f>
        <v>2405.29</v>
      </c>
      <c r="I679" s="106">
        <f t="shared" si="37"/>
        <v>98.519316468969137</v>
      </c>
    </row>
    <row r="680" spans="1:9" ht="15.75">
      <c r="A680" s="39" t="s">
        <v>289</v>
      </c>
      <c r="B680" s="32"/>
      <c r="C680" s="32" t="s">
        <v>221</v>
      </c>
      <c r="D680" s="32" t="s">
        <v>243</v>
      </c>
      <c r="E680" s="36" t="s">
        <v>290</v>
      </c>
      <c r="F680" s="33"/>
      <c r="G680" s="111">
        <f>SUM(G681,G683)</f>
        <v>448.72</v>
      </c>
      <c r="H680" s="106">
        <f>H681+H683</f>
        <v>412.58</v>
      </c>
      <c r="I680" s="106">
        <f t="shared" si="37"/>
        <v>91.945979675521471</v>
      </c>
    </row>
    <row r="681" spans="1:9" ht="31.5">
      <c r="A681" s="38" t="s">
        <v>324</v>
      </c>
      <c r="B681" s="32"/>
      <c r="C681" s="32" t="s">
        <v>221</v>
      </c>
      <c r="D681" s="32" t="s">
        <v>243</v>
      </c>
      <c r="E681" s="36" t="s">
        <v>290</v>
      </c>
      <c r="F681" s="32">
        <v>200</v>
      </c>
      <c r="G681" s="111">
        <f>SUM(G682)</f>
        <v>448.48</v>
      </c>
      <c r="H681" s="106">
        <f>H682</f>
        <v>412.34</v>
      </c>
      <c r="I681" s="106">
        <f t="shared" si="37"/>
        <v>91.941669639671773</v>
      </c>
    </row>
    <row r="682" spans="1:9" ht="31.5">
      <c r="A682" s="38" t="s">
        <v>228</v>
      </c>
      <c r="B682" s="32"/>
      <c r="C682" s="32" t="s">
        <v>221</v>
      </c>
      <c r="D682" s="32" t="s">
        <v>243</v>
      </c>
      <c r="E682" s="36" t="s">
        <v>290</v>
      </c>
      <c r="F682" s="32">
        <v>240</v>
      </c>
      <c r="G682" s="111">
        <v>448.48</v>
      </c>
      <c r="H682" s="106">
        <v>412.34</v>
      </c>
      <c r="I682" s="106">
        <f t="shared" si="37"/>
        <v>91.941669639671773</v>
      </c>
    </row>
    <row r="683" spans="1:9" ht="15.75">
      <c r="A683" s="38" t="s">
        <v>229</v>
      </c>
      <c r="B683" s="32"/>
      <c r="C683" s="32" t="s">
        <v>221</v>
      </c>
      <c r="D683" s="32" t="s">
        <v>243</v>
      </c>
      <c r="E683" s="36" t="s">
        <v>290</v>
      </c>
      <c r="F683" s="32">
        <v>800</v>
      </c>
      <c r="G683" s="111">
        <f>SUM(G684)</f>
        <v>0.24</v>
      </c>
      <c r="H683" s="106">
        <f>H684</f>
        <v>0.24</v>
      </c>
      <c r="I683" s="106">
        <f t="shared" si="37"/>
        <v>100</v>
      </c>
    </row>
    <row r="684" spans="1:9" ht="15.75">
      <c r="A684" s="38" t="s">
        <v>230</v>
      </c>
      <c r="B684" s="32"/>
      <c r="C684" s="32" t="s">
        <v>221</v>
      </c>
      <c r="D684" s="32" t="s">
        <v>243</v>
      </c>
      <c r="E684" s="36" t="s">
        <v>290</v>
      </c>
      <c r="F684" s="32">
        <v>850</v>
      </c>
      <c r="G684" s="111">
        <v>0.24</v>
      </c>
      <c r="H684" s="106">
        <v>0.24</v>
      </c>
      <c r="I684" s="106">
        <f t="shared" si="37"/>
        <v>100</v>
      </c>
    </row>
    <row r="685" spans="1:9" ht="31.5">
      <c r="A685" s="38" t="s">
        <v>291</v>
      </c>
      <c r="B685" s="32"/>
      <c r="C685" s="32" t="s">
        <v>221</v>
      </c>
      <c r="D685" s="32" t="s">
        <v>243</v>
      </c>
      <c r="E685" s="36" t="s">
        <v>292</v>
      </c>
      <c r="F685" s="32"/>
      <c r="G685" s="111">
        <f>SUM(G686)</f>
        <v>1992.72</v>
      </c>
      <c r="H685" s="106">
        <f>H686</f>
        <v>1992.71</v>
      </c>
      <c r="I685" s="106">
        <f t="shared" si="37"/>
        <v>99.999498173351</v>
      </c>
    </row>
    <row r="686" spans="1:9" ht="63">
      <c r="A686" s="38" t="s">
        <v>224</v>
      </c>
      <c r="B686" s="32"/>
      <c r="C686" s="32" t="s">
        <v>221</v>
      </c>
      <c r="D686" s="32" t="s">
        <v>243</v>
      </c>
      <c r="E686" s="36" t="s">
        <v>292</v>
      </c>
      <c r="F686" s="32">
        <v>100</v>
      </c>
      <c r="G686" s="111">
        <f>SUM(G687)</f>
        <v>1992.72</v>
      </c>
      <c r="H686" s="106">
        <f>H687</f>
        <v>1992.71</v>
      </c>
      <c r="I686" s="106">
        <f t="shared" si="37"/>
        <v>99.999498173351</v>
      </c>
    </row>
    <row r="687" spans="1:9" ht="31.5">
      <c r="A687" s="38" t="s">
        <v>225</v>
      </c>
      <c r="B687" s="32"/>
      <c r="C687" s="32" t="s">
        <v>221</v>
      </c>
      <c r="D687" s="32" t="s">
        <v>243</v>
      </c>
      <c r="E687" s="36" t="s">
        <v>292</v>
      </c>
      <c r="F687" s="32">
        <v>120</v>
      </c>
      <c r="G687" s="111">
        <v>1992.72</v>
      </c>
      <c r="H687" s="106">
        <f>390.66+150+1452.05</f>
        <v>1992.71</v>
      </c>
      <c r="I687" s="106">
        <f t="shared" si="37"/>
        <v>99.999498173351</v>
      </c>
    </row>
    <row r="688" spans="1:9" ht="15.75" hidden="1">
      <c r="A688" s="84"/>
      <c r="B688" s="32"/>
      <c r="C688" s="32"/>
      <c r="D688" s="32"/>
      <c r="E688" s="32"/>
      <c r="F688" s="32"/>
      <c r="G688" s="112"/>
      <c r="H688" s="116"/>
      <c r="I688" s="106" t="e">
        <f t="shared" si="37"/>
        <v>#DIV/0!</v>
      </c>
    </row>
    <row r="689" spans="1:9" ht="31.5">
      <c r="A689" s="85" t="s">
        <v>293</v>
      </c>
      <c r="B689" s="26" t="s">
        <v>294</v>
      </c>
      <c r="C689" s="83"/>
      <c r="D689" s="83"/>
      <c r="E689" s="83"/>
      <c r="F689" s="83"/>
      <c r="G689" s="102">
        <f>SUM(G691,G724,G741,)</f>
        <v>42674.31</v>
      </c>
      <c r="H689" s="108">
        <f>H691+H724+H741</f>
        <v>42652.979999999996</v>
      </c>
      <c r="I689" s="108">
        <f t="shared" si="37"/>
        <v>99.950016766527682</v>
      </c>
    </row>
    <row r="690" spans="1:9" ht="15.75" hidden="1">
      <c r="A690" s="86"/>
      <c r="B690" s="28"/>
      <c r="C690" s="58"/>
      <c r="D690" s="58"/>
      <c r="E690" s="58"/>
      <c r="F690" s="58"/>
      <c r="G690" s="111"/>
      <c r="H690" s="106"/>
      <c r="I690" s="106" t="e">
        <f t="shared" si="37"/>
        <v>#DIV/0!</v>
      </c>
    </row>
    <row r="691" spans="1:9" ht="15.75">
      <c r="A691" s="30" t="s">
        <v>220</v>
      </c>
      <c r="B691" s="31"/>
      <c r="C691" s="28" t="s">
        <v>221</v>
      </c>
      <c r="D691" s="32"/>
      <c r="E691" s="58"/>
      <c r="F691" s="58"/>
      <c r="G691" s="111">
        <f>SUM(G692)</f>
        <v>18065.57</v>
      </c>
      <c r="H691" s="106">
        <f>H692</f>
        <v>18044.25</v>
      </c>
      <c r="I691" s="106">
        <f t="shared" si="37"/>
        <v>99.881985456312762</v>
      </c>
    </row>
    <row r="692" spans="1:9" ht="15.75">
      <c r="A692" s="39" t="s">
        <v>233</v>
      </c>
      <c r="B692" s="32"/>
      <c r="C692" s="32" t="s">
        <v>221</v>
      </c>
      <c r="D692" s="32">
        <v>13</v>
      </c>
      <c r="E692" s="32"/>
      <c r="F692" s="32"/>
      <c r="G692" s="111">
        <f>SUM(G693)</f>
        <v>18065.57</v>
      </c>
      <c r="H692" s="106">
        <f>H693</f>
        <v>18044.25</v>
      </c>
      <c r="I692" s="106">
        <f t="shared" si="37"/>
        <v>99.881985456312762</v>
      </c>
    </row>
    <row r="693" spans="1:9" s="8" customFormat="1" ht="47.25">
      <c r="A693" s="34" t="s">
        <v>569</v>
      </c>
      <c r="B693" s="36"/>
      <c r="C693" s="28" t="s">
        <v>221</v>
      </c>
      <c r="D693" s="28">
        <v>13</v>
      </c>
      <c r="E693" s="36" t="s">
        <v>41</v>
      </c>
      <c r="F693" s="33"/>
      <c r="G693" s="111">
        <f>SUM(G694,G703,G708)</f>
        <v>18065.57</v>
      </c>
      <c r="H693" s="106">
        <f>H694+H703+H708</f>
        <v>18044.25</v>
      </c>
      <c r="I693" s="106">
        <f t="shared" si="37"/>
        <v>99.881985456312762</v>
      </c>
    </row>
    <row r="694" spans="1:9" s="8" customFormat="1" ht="31.5">
      <c r="A694" s="34" t="s">
        <v>602</v>
      </c>
      <c r="B694" s="36"/>
      <c r="C694" s="28" t="s">
        <v>221</v>
      </c>
      <c r="D694" s="28">
        <v>13</v>
      </c>
      <c r="E694" s="37" t="s">
        <v>42</v>
      </c>
      <c r="F694" s="33"/>
      <c r="G694" s="111">
        <f>SUM(G695,G699)</f>
        <v>1995.96</v>
      </c>
      <c r="H694" s="106">
        <f>H695+H699</f>
        <v>1995.87</v>
      </c>
      <c r="I694" s="106">
        <f t="shared" si="37"/>
        <v>99.995490891601023</v>
      </c>
    </row>
    <row r="695" spans="1:9" s="12" customFormat="1" ht="63">
      <c r="A695" s="34" t="s">
        <v>573</v>
      </c>
      <c r="B695" s="37"/>
      <c r="C695" s="28" t="s">
        <v>221</v>
      </c>
      <c r="D695" s="28">
        <v>13</v>
      </c>
      <c r="E695" s="37" t="s">
        <v>89</v>
      </c>
      <c r="F695" s="32"/>
      <c r="G695" s="111">
        <f>SUM(G696,)</f>
        <v>798.4</v>
      </c>
      <c r="H695" s="106">
        <f>H696</f>
        <v>798.4</v>
      </c>
      <c r="I695" s="106">
        <f t="shared" si="37"/>
        <v>100</v>
      </c>
    </row>
    <row r="696" spans="1:9" s="12" customFormat="1" ht="47.25">
      <c r="A696" s="34" t="s">
        <v>158</v>
      </c>
      <c r="B696" s="37"/>
      <c r="C696" s="28" t="s">
        <v>221</v>
      </c>
      <c r="D696" s="28">
        <v>13</v>
      </c>
      <c r="E696" s="37" t="s">
        <v>574</v>
      </c>
      <c r="F696" s="32"/>
      <c r="G696" s="111">
        <f>SUM(G697,)</f>
        <v>798.4</v>
      </c>
      <c r="H696" s="106">
        <f>H697</f>
        <v>798.4</v>
      </c>
      <c r="I696" s="106">
        <f t="shared" si="37"/>
        <v>100</v>
      </c>
    </row>
    <row r="697" spans="1:9" s="12" customFormat="1" ht="31.5">
      <c r="A697" s="38" t="s">
        <v>324</v>
      </c>
      <c r="B697" s="32"/>
      <c r="C697" s="32" t="s">
        <v>221</v>
      </c>
      <c r="D697" s="32">
        <v>13</v>
      </c>
      <c r="E697" s="37" t="s">
        <v>574</v>
      </c>
      <c r="F697" s="32">
        <v>200</v>
      </c>
      <c r="G697" s="111">
        <f>SUM(G698)</f>
        <v>798.4</v>
      </c>
      <c r="H697" s="106">
        <f>H698</f>
        <v>798.4</v>
      </c>
      <c r="I697" s="106">
        <f t="shared" si="37"/>
        <v>100</v>
      </c>
    </row>
    <row r="698" spans="1:9" s="12" customFormat="1" ht="31.5">
      <c r="A698" s="38" t="s">
        <v>228</v>
      </c>
      <c r="B698" s="32"/>
      <c r="C698" s="32" t="s">
        <v>221</v>
      </c>
      <c r="D698" s="32">
        <v>13</v>
      </c>
      <c r="E698" s="37" t="s">
        <v>574</v>
      </c>
      <c r="F698" s="32">
        <v>240</v>
      </c>
      <c r="G698" s="111">
        <v>798.4</v>
      </c>
      <c r="H698" s="106">
        <v>798.4</v>
      </c>
      <c r="I698" s="106">
        <f t="shared" si="37"/>
        <v>100</v>
      </c>
    </row>
    <row r="699" spans="1:9" s="12" customFormat="1" ht="47.25">
      <c r="A699" s="38" t="s">
        <v>570</v>
      </c>
      <c r="B699" s="37"/>
      <c r="C699" s="32" t="s">
        <v>221</v>
      </c>
      <c r="D699" s="32">
        <v>13</v>
      </c>
      <c r="E699" s="37" t="s">
        <v>571</v>
      </c>
      <c r="F699" s="32"/>
      <c r="G699" s="111">
        <f>SUM(G700)</f>
        <v>1197.56</v>
      </c>
      <c r="H699" s="106">
        <f>H700</f>
        <v>1197.47</v>
      </c>
      <c r="I699" s="106">
        <f t="shared" si="37"/>
        <v>99.992484718928495</v>
      </c>
    </row>
    <row r="700" spans="1:9" s="12" customFormat="1" ht="31.5">
      <c r="A700" s="34" t="s">
        <v>160</v>
      </c>
      <c r="B700" s="37"/>
      <c r="C700" s="32" t="s">
        <v>221</v>
      </c>
      <c r="D700" s="32">
        <v>13</v>
      </c>
      <c r="E700" s="37" t="s">
        <v>575</v>
      </c>
      <c r="F700" s="32"/>
      <c r="G700" s="111">
        <f>SUM(G701)</f>
        <v>1197.56</v>
      </c>
      <c r="H700" s="106">
        <f>H701</f>
        <v>1197.47</v>
      </c>
      <c r="I700" s="106">
        <f t="shared" si="37"/>
        <v>99.992484718928495</v>
      </c>
    </row>
    <row r="701" spans="1:9" s="12" customFormat="1" ht="31.5">
      <c r="A701" s="38" t="s">
        <v>324</v>
      </c>
      <c r="B701" s="32"/>
      <c r="C701" s="32" t="s">
        <v>221</v>
      </c>
      <c r="D701" s="32">
        <v>13</v>
      </c>
      <c r="E701" s="37" t="s">
        <v>575</v>
      </c>
      <c r="F701" s="32">
        <v>200</v>
      </c>
      <c r="G701" s="111">
        <f>SUM(G702)</f>
        <v>1197.56</v>
      </c>
      <c r="H701" s="106">
        <f>H702</f>
        <v>1197.47</v>
      </c>
      <c r="I701" s="106">
        <f t="shared" si="37"/>
        <v>99.992484718928495</v>
      </c>
    </row>
    <row r="702" spans="1:9" s="12" customFormat="1" ht="31.5">
      <c r="A702" s="38" t="s">
        <v>228</v>
      </c>
      <c r="B702" s="32"/>
      <c r="C702" s="32" t="s">
        <v>221</v>
      </c>
      <c r="D702" s="32">
        <v>13</v>
      </c>
      <c r="E702" s="37" t="s">
        <v>575</v>
      </c>
      <c r="F702" s="32">
        <v>240</v>
      </c>
      <c r="G702" s="111">
        <v>1197.56</v>
      </c>
      <c r="H702" s="106">
        <v>1197.47</v>
      </c>
      <c r="I702" s="106">
        <f t="shared" si="37"/>
        <v>99.992484718928495</v>
      </c>
    </row>
    <row r="703" spans="1:9" s="12" customFormat="1" ht="31.5">
      <c r="A703" s="34" t="s">
        <v>585</v>
      </c>
      <c r="B703" s="28"/>
      <c r="C703" s="28" t="s">
        <v>221</v>
      </c>
      <c r="D703" s="28">
        <v>13</v>
      </c>
      <c r="E703" s="37" t="s">
        <v>43</v>
      </c>
      <c r="F703" s="45"/>
      <c r="G703" s="111">
        <f>SUM(G704)</f>
        <v>49.2</v>
      </c>
      <c r="H703" s="106">
        <f>H704</f>
        <v>49.2</v>
      </c>
      <c r="I703" s="106">
        <f t="shared" si="37"/>
        <v>100</v>
      </c>
    </row>
    <row r="704" spans="1:9" s="12" customFormat="1" ht="31.5">
      <c r="A704" s="49" t="s">
        <v>586</v>
      </c>
      <c r="B704" s="32"/>
      <c r="C704" s="28" t="s">
        <v>221</v>
      </c>
      <c r="D704" s="28">
        <v>13</v>
      </c>
      <c r="E704" s="37" t="s">
        <v>587</v>
      </c>
      <c r="F704" s="45"/>
      <c r="G704" s="111">
        <f>SUM(G705)</f>
        <v>49.2</v>
      </c>
      <c r="H704" s="106">
        <f>H705</f>
        <v>49.2</v>
      </c>
      <c r="I704" s="106">
        <f t="shared" si="37"/>
        <v>100</v>
      </c>
    </row>
    <row r="705" spans="1:9" s="12" customFormat="1" ht="31.5">
      <c r="A705" s="34" t="s">
        <v>588</v>
      </c>
      <c r="B705" s="32"/>
      <c r="C705" s="28" t="s">
        <v>221</v>
      </c>
      <c r="D705" s="28">
        <v>13</v>
      </c>
      <c r="E705" s="37" t="s">
        <v>589</v>
      </c>
      <c r="F705" s="33"/>
      <c r="G705" s="111">
        <f>SUM(G706)</f>
        <v>49.2</v>
      </c>
      <c r="H705" s="106">
        <f>H706</f>
        <v>49.2</v>
      </c>
      <c r="I705" s="106">
        <f t="shared" si="37"/>
        <v>100</v>
      </c>
    </row>
    <row r="706" spans="1:9" s="12" customFormat="1" ht="31.5">
      <c r="A706" s="38" t="s">
        <v>324</v>
      </c>
      <c r="B706" s="28"/>
      <c r="C706" s="28" t="s">
        <v>221</v>
      </c>
      <c r="D706" s="28">
        <v>13</v>
      </c>
      <c r="E706" s="37" t="s">
        <v>589</v>
      </c>
      <c r="F706" s="32">
        <v>200</v>
      </c>
      <c r="G706" s="111">
        <f>SUM(G707)</f>
        <v>49.2</v>
      </c>
      <c r="H706" s="106">
        <f>H707</f>
        <v>49.2</v>
      </c>
      <c r="I706" s="106">
        <f t="shared" si="37"/>
        <v>100</v>
      </c>
    </row>
    <row r="707" spans="1:9" s="12" customFormat="1" ht="31.5">
      <c r="A707" s="38" t="s">
        <v>228</v>
      </c>
      <c r="B707" s="28"/>
      <c r="C707" s="28" t="s">
        <v>221</v>
      </c>
      <c r="D707" s="28">
        <v>13</v>
      </c>
      <c r="E707" s="37" t="s">
        <v>589</v>
      </c>
      <c r="F707" s="32">
        <v>240</v>
      </c>
      <c r="G707" s="111">
        <v>49.2</v>
      </c>
      <c r="H707" s="106">
        <v>49.2</v>
      </c>
      <c r="I707" s="106">
        <f t="shared" si="37"/>
        <v>100</v>
      </c>
    </row>
    <row r="708" spans="1:9" ht="15.75">
      <c r="A708" s="34" t="s">
        <v>594</v>
      </c>
      <c r="B708" s="32"/>
      <c r="C708" s="32" t="s">
        <v>221</v>
      </c>
      <c r="D708" s="32">
        <v>13</v>
      </c>
      <c r="E708" s="37" t="s">
        <v>595</v>
      </c>
      <c r="F708" s="28"/>
      <c r="G708" s="111">
        <f>SUM(G709)</f>
        <v>16020.41</v>
      </c>
      <c r="H708" s="106">
        <f>H709</f>
        <v>15999.18</v>
      </c>
      <c r="I708" s="106">
        <f t="shared" si="37"/>
        <v>99.867481543855618</v>
      </c>
    </row>
    <row r="709" spans="1:9" ht="47.25">
      <c r="A709" s="34" t="s">
        <v>596</v>
      </c>
      <c r="B709" s="32"/>
      <c r="C709" s="32" t="s">
        <v>221</v>
      </c>
      <c r="D709" s="32">
        <v>13</v>
      </c>
      <c r="E709" s="37" t="s">
        <v>597</v>
      </c>
      <c r="F709" s="28"/>
      <c r="G709" s="111">
        <f>SUM(G710,G717)</f>
        <v>16020.41</v>
      </c>
      <c r="H709" s="119">
        <f>H710+H717</f>
        <v>15999.18</v>
      </c>
      <c r="I709" s="106">
        <f t="shared" si="37"/>
        <v>99.867481543855618</v>
      </c>
    </row>
    <row r="710" spans="1:9" ht="15.75">
      <c r="A710" s="34" t="s">
        <v>10</v>
      </c>
      <c r="B710" s="32"/>
      <c r="C710" s="32" t="s">
        <v>221</v>
      </c>
      <c r="D710" s="32">
        <v>13</v>
      </c>
      <c r="E710" s="37" t="s">
        <v>598</v>
      </c>
      <c r="F710" s="32"/>
      <c r="G710" s="111">
        <f>SUM(G711,G713,G715)</f>
        <v>13398.41</v>
      </c>
      <c r="H710" s="106">
        <f>H711+H713+H715</f>
        <v>13377.19</v>
      </c>
      <c r="I710" s="106">
        <f t="shared" si="37"/>
        <v>99.841622998549823</v>
      </c>
    </row>
    <row r="711" spans="1:9" ht="63">
      <c r="A711" s="38" t="s">
        <v>224</v>
      </c>
      <c r="B711" s="32"/>
      <c r="C711" s="32" t="s">
        <v>221</v>
      </c>
      <c r="D711" s="28">
        <v>13</v>
      </c>
      <c r="E711" s="37" t="s">
        <v>598</v>
      </c>
      <c r="F711" s="32">
        <v>100</v>
      </c>
      <c r="G711" s="111">
        <f>SUM(G712)</f>
        <v>12831.74</v>
      </c>
      <c r="H711" s="106">
        <f>H712</f>
        <v>12831.52</v>
      </c>
      <c r="I711" s="106">
        <f t="shared" si="37"/>
        <v>99.998285501420696</v>
      </c>
    </row>
    <row r="712" spans="1:9" ht="31.5">
      <c r="A712" s="38" t="s">
        <v>225</v>
      </c>
      <c r="B712" s="32"/>
      <c r="C712" s="32" t="s">
        <v>221</v>
      </c>
      <c r="D712" s="28">
        <v>13</v>
      </c>
      <c r="E712" s="37" t="s">
        <v>598</v>
      </c>
      <c r="F712" s="32">
        <v>120</v>
      </c>
      <c r="G712" s="105">
        <v>12831.74</v>
      </c>
      <c r="H712" s="106">
        <f>2856.98+750.4+9224.14</f>
        <v>12831.52</v>
      </c>
      <c r="I712" s="106">
        <f t="shared" si="37"/>
        <v>99.998285501420696</v>
      </c>
    </row>
    <row r="713" spans="1:9" ht="31.5">
      <c r="A713" s="38" t="s">
        <v>324</v>
      </c>
      <c r="B713" s="32"/>
      <c r="C713" s="32" t="s">
        <v>221</v>
      </c>
      <c r="D713" s="28">
        <v>13</v>
      </c>
      <c r="E713" s="37" t="s">
        <v>598</v>
      </c>
      <c r="F713" s="32">
        <v>200</v>
      </c>
      <c r="G713" s="111">
        <f>SUM(G714)</f>
        <v>565.12</v>
      </c>
      <c r="H713" s="106">
        <f>H714</f>
        <v>544.12</v>
      </c>
      <c r="I713" s="106">
        <f t="shared" si="37"/>
        <v>96.283975084937708</v>
      </c>
    </row>
    <row r="714" spans="1:9" ht="31.5">
      <c r="A714" s="38" t="s">
        <v>228</v>
      </c>
      <c r="B714" s="32"/>
      <c r="C714" s="32" t="s">
        <v>221</v>
      </c>
      <c r="D714" s="28">
        <v>13</v>
      </c>
      <c r="E714" s="37" t="s">
        <v>598</v>
      </c>
      <c r="F714" s="32">
        <v>240</v>
      </c>
      <c r="G714" s="111">
        <v>565.12</v>
      </c>
      <c r="H714" s="106">
        <v>544.12</v>
      </c>
      <c r="I714" s="106">
        <f t="shared" si="37"/>
        <v>96.283975084937708</v>
      </c>
    </row>
    <row r="715" spans="1:9" ht="15.75">
      <c r="A715" s="38" t="s">
        <v>229</v>
      </c>
      <c r="B715" s="32"/>
      <c r="C715" s="32" t="s">
        <v>221</v>
      </c>
      <c r="D715" s="28">
        <v>13</v>
      </c>
      <c r="E715" s="37" t="s">
        <v>598</v>
      </c>
      <c r="F715" s="32">
        <v>800</v>
      </c>
      <c r="G715" s="111">
        <f>SUM(G716)</f>
        <v>1.55</v>
      </c>
      <c r="H715" s="106">
        <v>1.55</v>
      </c>
      <c r="I715" s="106">
        <f t="shared" si="37"/>
        <v>100</v>
      </c>
    </row>
    <row r="716" spans="1:9" ht="15.75">
      <c r="A716" s="38" t="s">
        <v>230</v>
      </c>
      <c r="B716" s="32"/>
      <c r="C716" s="32" t="s">
        <v>221</v>
      </c>
      <c r="D716" s="28">
        <v>13</v>
      </c>
      <c r="E716" s="37" t="s">
        <v>598</v>
      </c>
      <c r="F716" s="32">
        <v>850</v>
      </c>
      <c r="G716" s="111">
        <v>1.55</v>
      </c>
      <c r="H716" s="106">
        <v>1.55</v>
      </c>
      <c r="I716" s="106">
        <f t="shared" si="37"/>
        <v>100</v>
      </c>
    </row>
    <row r="717" spans="1:9" s="12" customFormat="1" ht="31.5">
      <c r="A717" s="38" t="s">
        <v>433</v>
      </c>
      <c r="B717" s="32"/>
      <c r="C717" s="32" t="s">
        <v>221</v>
      </c>
      <c r="D717" s="28">
        <v>13</v>
      </c>
      <c r="E717" s="36" t="s">
        <v>601</v>
      </c>
      <c r="F717" s="32"/>
      <c r="G717" s="111">
        <f>SUM(G718,G721)</f>
        <v>2622</v>
      </c>
      <c r="H717" s="106">
        <f>H718+H721</f>
        <v>2621.99</v>
      </c>
      <c r="I717" s="106">
        <f t="shared" ref="I717:I780" si="40">(H717/G717)*100</f>
        <v>99.999618611746754</v>
      </c>
    </row>
    <row r="718" spans="1:9" s="12" customFormat="1" ht="63">
      <c r="A718" s="38" t="s">
        <v>224</v>
      </c>
      <c r="B718" s="32"/>
      <c r="C718" s="32" t="s">
        <v>221</v>
      </c>
      <c r="D718" s="28">
        <v>13</v>
      </c>
      <c r="E718" s="36" t="s">
        <v>601</v>
      </c>
      <c r="F718" s="32">
        <v>100</v>
      </c>
      <c r="G718" s="111">
        <f t="shared" ref="G718" si="41">SUM(G719)</f>
        <v>2506.1999999999998</v>
      </c>
      <c r="H718" s="106">
        <f>H719</f>
        <v>2506.1999999999998</v>
      </c>
      <c r="I718" s="106">
        <f t="shared" si="40"/>
        <v>100</v>
      </c>
    </row>
    <row r="719" spans="1:9" s="12" customFormat="1" ht="31.5">
      <c r="A719" s="38" t="s">
        <v>225</v>
      </c>
      <c r="B719" s="32"/>
      <c r="C719" s="32" t="s">
        <v>221</v>
      </c>
      <c r="D719" s="28">
        <v>13</v>
      </c>
      <c r="E719" s="36" t="s">
        <v>601</v>
      </c>
      <c r="F719" s="32">
        <v>120</v>
      </c>
      <c r="G719" s="111">
        <v>2506.1999999999998</v>
      </c>
      <c r="H719" s="106">
        <f>H720</f>
        <v>2506.1999999999998</v>
      </c>
      <c r="I719" s="106">
        <f t="shared" si="40"/>
        <v>100</v>
      </c>
    </row>
    <row r="720" spans="1:9" s="12" customFormat="1" ht="15.75">
      <c r="A720" s="38" t="s">
        <v>480</v>
      </c>
      <c r="B720" s="32"/>
      <c r="C720" s="32" t="s">
        <v>221</v>
      </c>
      <c r="D720" s="28">
        <v>13</v>
      </c>
      <c r="E720" s="36" t="s">
        <v>601</v>
      </c>
      <c r="F720" s="32">
        <v>120</v>
      </c>
      <c r="G720" s="111">
        <v>2506.1999999999998</v>
      </c>
      <c r="H720" s="106">
        <f>687.64+300+1518.56</f>
        <v>2506.1999999999998</v>
      </c>
      <c r="I720" s="106">
        <f t="shared" si="40"/>
        <v>100</v>
      </c>
    </row>
    <row r="721" spans="1:9" s="12" customFormat="1" ht="31.5">
      <c r="A721" s="38" t="s">
        <v>324</v>
      </c>
      <c r="B721" s="32"/>
      <c r="C721" s="32" t="s">
        <v>221</v>
      </c>
      <c r="D721" s="28">
        <v>13</v>
      </c>
      <c r="E721" s="36" t="s">
        <v>601</v>
      </c>
      <c r="F721" s="32">
        <v>200</v>
      </c>
      <c r="G721" s="111">
        <f t="shared" ref="G721" si="42">SUM(G722)</f>
        <v>115.8</v>
      </c>
      <c r="H721" s="106">
        <f>H722</f>
        <v>115.79</v>
      </c>
      <c r="I721" s="106">
        <f t="shared" si="40"/>
        <v>99.991364421416236</v>
      </c>
    </row>
    <row r="722" spans="1:9" s="12" customFormat="1" ht="31.5">
      <c r="A722" s="38" t="s">
        <v>228</v>
      </c>
      <c r="B722" s="32"/>
      <c r="C722" s="32" t="s">
        <v>221</v>
      </c>
      <c r="D722" s="28">
        <v>13</v>
      </c>
      <c r="E722" s="36" t="s">
        <v>601</v>
      </c>
      <c r="F722" s="32">
        <v>240</v>
      </c>
      <c r="G722" s="111">
        <v>115.8</v>
      </c>
      <c r="H722" s="106">
        <f>H723</f>
        <v>115.79</v>
      </c>
      <c r="I722" s="106">
        <f t="shared" si="40"/>
        <v>99.991364421416236</v>
      </c>
    </row>
    <row r="723" spans="1:9" s="12" customFormat="1" ht="15.75">
      <c r="A723" s="38" t="s">
        <v>480</v>
      </c>
      <c r="B723" s="32"/>
      <c r="C723" s="32" t="s">
        <v>221</v>
      </c>
      <c r="D723" s="28">
        <v>13</v>
      </c>
      <c r="E723" s="36" t="s">
        <v>601</v>
      </c>
      <c r="F723" s="32">
        <v>240</v>
      </c>
      <c r="G723" s="111">
        <v>115.8</v>
      </c>
      <c r="H723" s="106">
        <v>115.79</v>
      </c>
      <c r="I723" s="106">
        <f t="shared" si="40"/>
        <v>99.991364421416236</v>
      </c>
    </row>
    <row r="724" spans="1:9" ht="15.75">
      <c r="A724" s="34" t="s">
        <v>254</v>
      </c>
      <c r="B724" s="32"/>
      <c r="C724" s="32" t="s">
        <v>227</v>
      </c>
      <c r="D724" s="32"/>
      <c r="E724" s="33"/>
      <c r="F724" s="33"/>
      <c r="G724" s="111">
        <f>SUM(G725,G732)</f>
        <v>856.4</v>
      </c>
      <c r="H724" s="106">
        <f>H725+H732</f>
        <v>856.39</v>
      </c>
      <c r="I724" s="106">
        <f t="shared" si="40"/>
        <v>99.998832321345162</v>
      </c>
    </row>
    <row r="725" spans="1:9" s="12" customFormat="1" ht="15.75">
      <c r="A725" s="38" t="s">
        <v>335</v>
      </c>
      <c r="B725" s="32"/>
      <c r="C725" s="32" t="s">
        <v>227</v>
      </c>
      <c r="D725" s="32">
        <v>10</v>
      </c>
      <c r="E725" s="37"/>
      <c r="F725" s="32"/>
      <c r="G725" s="111">
        <f>SUM(G726)</f>
        <v>122</v>
      </c>
      <c r="H725" s="106">
        <f>H726</f>
        <v>122</v>
      </c>
      <c r="I725" s="106">
        <f t="shared" si="40"/>
        <v>100</v>
      </c>
    </row>
    <row r="726" spans="1:9" s="12" customFormat="1" ht="31.5">
      <c r="A726" s="34" t="s">
        <v>510</v>
      </c>
      <c r="B726" s="32"/>
      <c r="C726" s="32" t="s">
        <v>227</v>
      </c>
      <c r="D726" s="32">
        <v>10</v>
      </c>
      <c r="E726" s="36" t="s">
        <v>207</v>
      </c>
      <c r="F726" s="32"/>
      <c r="G726" s="111">
        <f>SUM(G727,)</f>
        <v>122</v>
      </c>
      <c r="H726" s="106">
        <v>122</v>
      </c>
      <c r="I726" s="106">
        <f t="shared" si="40"/>
        <v>100</v>
      </c>
    </row>
    <row r="727" spans="1:9" s="12" customFormat="1" ht="63">
      <c r="A727" s="34" t="s">
        <v>511</v>
      </c>
      <c r="B727" s="32"/>
      <c r="C727" s="32" t="s">
        <v>227</v>
      </c>
      <c r="D727" s="32">
        <v>10</v>
      </c>
      <c r="E727" s="37" t="s">
        <v>512</v>
      </c>
      <c r="F727" s="32"/>
      <c r="G727" s="111">
        <f>SUM(G728,)</f>
        <v>122</v>
      </c>
      <c r="H727" s="106">
        <v>122</v>
      </c>
      <c r="I727" s="106">
        <f t="shared" si="40"/>
        <v>100</v>
      </c>
    </row>
    <row r="728" spans="1:9" s="12" customFormat="1" ht="63">
      <c r="A728" s="52" t="s">
        <v>801</v>
      </c>
      <c r="B728" s="64"/>
      <c r="C728" s="32" t="s">
        <v>227</v>
      </c>
      <c r="D728" s="32">
        <v>10</v>
      </c>
      <c r="E728" s="37" t="s">
        <v>513</v>
      </c>
      <c r="F728" s="32"/>
      <c r="G728" s="111">
        <f>SUM(G729)</f>
        <v>122</v>
      </c>
      <c r="H728" s="106">
        <v>122</v>
      </c>
      <c r="I728" s="106">
        <f t="shared" si="40"/>
        <v>100</v>
      </c>
    </row>
    <row r="729" spans="1:9" s="12" customFormat="1" ht="31.5">
      <c r="A729" s="52" t="s">
        <v>176</v>
      </c>
      <c r="B729" s="32"/>
      <c r="C729" s="32" t="s">
        <v>227</v>
      </c>
      <c r="D729" s="32">
        <v>10</v>
      </c>
      <c r="E729" s="37" t="s">
        <v>514</v>
      </c>
      <c r="F729" s="32"/>
      <c r="G729" s="111">
        <f>SUM(G730)</f>
        <v>122</v>
      </c>
      <c r="H729" s="106">
        <v>122</v>
      </c>
      <c r="I729" s="106">
        <f t="shared" si="40"/>
        <v>100</v>
      </c>
    </row>
    <row r="730" spans="1:9" s="12" customFormat="1" ht="31.5">
      <c r="A730" s="38" t="s">
        <v>324</v>
      </c>
      <c r="B730" s="32"/>
      <c r="C730" s="32" t="s">
        <v>227</v>
      </c>
      <c r="D730" s="32">
        <v>10</v>
      </c>
      <c r="E730" s="37" t="s">
        <v>514</v>
      </c>
      <c r="F730" s="32">
        <v>200</v>
      </c>
      <c r="G730" s="111">
        <f>SUM(G731)</f>
        <v>122</v>
      </c>
      <c r="H730" s="106">
        <v>122</v>
      </c>
      <c r="I730" s="106">
        <f t="shared" si="40"/>
        <v>100</v>
      </c>
    </row>
    <row r="731" spans="1:9" s="12" customFormat="1" ht="31.5">
      <c r="A731" s="38" t="s">
        <v>228</v>
      </c>
      <c r="B731" s="32"/>
      <c r="C731" s="32" t="s">
        <v>227</v>
      </c>
      <c r="D731" s="32">
        <v>10</v>
      </c>
      <c r="E731" s="37" t="s">
        <v>514</v>
      </c>
      <c r="F731" s="32">
        <v>240</v>
      </c>
      <c r="G731" s="113">
        <v>122</v>
      </c>
      <c r="H731" s="106">
        <v>122</v>
      </c>
      <c r="I731" s="106">
        <f t="shared" si="40"/>
        <v>100</v>
      </c>
    </row>
    <row r="732" spans="1:9" ht="15.75">
      <c r="A732" s="65" t="s">
        <v>260</v>
      </c>
      <c r="B732" s="32"/>
      <c r="C732" s="32" t="s">
        <v>227</v>
      </c>
      <c r="D732" s="32">
        <v>12</v>
      </c>
      <c r="E732" s="33"/>
      <c r="F732" s="58"/>
      <c r="G732" s="111">
        <f>SUM(G733)</f>
        <v>734.4</v>
      </c>
      <c r="H732" s="106">
        <f>H733</f>
        <v>734.39</v>
      </c>
      <c r="I732" s="106">
        <f t="shared" si="40"/>
        <v>99.998638344226578</v>
      </c>
    </row>
    <row r="733" spans="1:9" s="8" customFormat="1" ht="47.25">
      <c r="A733" s="34" t="s">
        <v>569</v>
      </c>
      <c r="B733" s="36"/>
      <c r="C733" s="32" t="s">
        <v>227</v>
      </c>
      <c r="D733" s="32">
        <v>12</v>
      </c>
      <c r="E733" s="36" t="s">
        <v>41</v>
      </c>
      <c r="F733" s="33"/>
      <c r="G733" s="111">
        <f>SUM(G734)</f>
        <v>734.4</v>
      </c>
      <c r="H733" s="106">
        <f>H734</f>
        <v>734.39</v>
      </c>
      <c r="I733" s="106">
        <f t="shared" si="40"/>
        <v>99.998638344226578</v>
      </c>
    </row>
    <row r="734" spans="1:9" s="8" customFormat="1" ht="31.5">
      <c r="A734" s="34" t="s">
        <v>602</v>
      </c>
      <c r="B734" s="36"/>
      <c r="C734" s="32" t="s">
        <v>227</v>
      </c>
      <c r="D734" s="32">
        <v>12</v>
      </c>
      <c r="E734" s="37" t="s">
        <v>42</v>
      </c>
      <c r="F734" s="33"/>
      <c r="G734" s="111">
        <f>SUM(G735,)</f>
        <v>734.4</v>
      </c>
      <c r="H734" s="106">
        <f>H735</f>
        <v>734.39</v>
      </c>
      <c r="I734" s="106">
        <f t="shared" si="40"/>
        <v>99.998638344226578</v>
      </c>
    </row>
    <row r="735" spans="1:9" s="12" customFormat="1" ht="47.25">
      <c r="A735" s="38" t="s">
        <v>570</v>
      </c>
      <c r="B735" s="37"/>
      <c r="C735" s="32" t="s">
        <v>227</v>
      </c>
      <c r="D735" s="32">
        <v>12</v>
      </c>
      <c r="E735" s="37" t="s">
        <v>571</v>
      </c>
      <c r="F735" s="32"/>
      <c r="G735" s="111">
        <f>SUM(G736)</f>
        <v>734.4</v>
      </c>
      <c r="H735" s="106">
        <f>H736</f>
        <v>734.39</v>
      </c>
      <c r="I735" s="106">
        <f t="shared" si="40"/>
        <v>99.998638344226578</v>
      </c>
    </row>
    <row r="736" spans="1:9" s="12" customFormat="1" ht="47.25">
      <c r="A736" s="34" t="s">
        <v>159</v>
      </c>
      <c r="B736" s="37"/>
      <c r="C736" s="32" t="s">
        <v>227</v>
      </c>
      <c r="D736" s="32">
        <v>12</v>
      </c>
      <c r="E736" s="37" t="s">
        <v>572</v>
      </c>
      <c r="F736" s="32"/>
      <c r="G736" s="111">
        <f>SUM(G737,G739)</f>
        <v>734.4</v>
      </c>
      <c r="H736" s="106">
        <f>H737+H739</f>
        <v>734.39</v>
      </c>
      <c r="I736" s="106">
        <f t="shared" si="40"/>
        <v>99.998638344226578</v>
      </c>
    </row>
    <row r="737" spans="1:9" ht="31.5">
      <c r="A737" s="38" t="s">
        <v>324</v>
      </c>
      <c r="B737" s="32"/>
      <c r="C737" s="32" t="s">
        <v>227</v>
      </c>
      <c r="D737" s="32">
        <v>12</v>
      </c>
      <c r="E737" s="37" t="s">
        <v>572</v>
      </c>
      <c r="F737" s="32">
        <v>200</v>
      </c>
      <c r="G737" s="111">
        <f>SUM(G738)</f>
        <v>699.54</v>
      </c>
      <c r="H737" s="106">
        <f>H738</f>
        <v>699.53</v>
      </c>
      <c r="I737" s="106">
        <f t="shared" si="40"/>
        <v>99.998570489178604</v>
      </c>
    </row>
    <row r="738" spans="1:9" ht="31.5">
      <c r="A738" s="38" t="s">
        <v>228</v>
      </c>
      <c r="B738" s="32"/>
      <c r="C738" s="32" t="s">
        <v>227</v>
      </c>
      <c r="D738" s="32">
        <v>12</v>
      </c>
      <c r="E738" s="37" t="s">
        <v>572</v>
      </c>
      <c r="F738" s="32">
        <v>240</v>
      </c>
      <c r="G738" s="111">
        <v>699.54</v>
      </c>
      <c r="H738" s="106">
        <v>699.53</v>
      </c>
      <c r="I738" s="106">
        <f t="shared" si="40"/>
        <v>99.998570489178604</v>
      </c>
    </row>
    <row r="739" spans="1:9" s="12" customFormat="1" ht="15.75">
      <c r="A739" s="47" t="s">
        <v>229</v>
      </c>
      <c r="B739" s="32"/>
      <c r="C739" s="32" t="s">
        <v>227</v>
      </c>
      <c r="D739" s="32">
        <v>12</v>
      </c>
      <c r="E739" s="37" t="s">
        <v>572</v>
      </c>
      <c r="F739" s="32">
        <v>800</v>
      </c>
      <c r="G739" s="111">
        <f>SUM(G740)</f>
        <v>34.86</v>
      </c>
      <c r="H739" s="106">
        <f>H740</f>
        <v>34.86</v>
      </c>
      <c r="I739" s="106">
        <f t="shared" si="40"/>
        <v>100</v>
      </c>
    </row>
    <row r="740" spans="1:9" s="12" customFormat="1" ht="15.75">
      <c r="A740" s="47" t="s">
        <v>230</v>
      </c>
      <c r="B740" s="32"/>
      <c r="C740" s="32" t="s">
        <v>227</v>
      </c>
      <c r="D740" s="32">
        <v>12</v>
      </c>
      <c r="E740" s="37" t="s">
        <v>572</v>
      </c>
      <c r="F740" s="32">
        <v>850</v>
      </c>
      <c r="G740" s="113">
        <v>34.86</v>
      </c>
      <c r="H740" s="106">
        <v>34.86</v>
      </c>
      <c r="I740" s="106">
        <f t="shared" si="40"/>
        <v>100</v>
      </c>
    </row>
    <row r="741" spans="1:9" ht="15.75">
      <c r="A741" s="34" t="s">
        <v>261</v>
      </c>
      <c r="B741" s="32"/>
      <c r="C741" s="32" t="s">
        <v>262</v>
      </c>
      <c r="D741" s="32"/>
      <c r="E741" s="33"/>
      <c r="F741" s="33"/>
      <c r="G741" s="111">
        <f>SUM(G742)</f>
        <v>23752.34</v>
      </c>
      <c r="H741" s="106">
        <f t="shared" ref="H741:H747" si="43">H742</f>
        <v>23752.34</v>
      </c>
      <c r="I741" s="106">
        <f t="shared" si="40"/>
        <v>100</v>
      </c>
    </row>
    <row r="742" spans="1:9" ht="15.75">
      <c r="A742" s="39" t="s">
        <v>263</v>
      </c>
      <c r="B742" s="28"/>
      <c r="C742" s="28" t="s">
        <v>262</v>
      </c>
      <c r="D742" s="28" t="s">
        <v>221</v>
      </c>
      <c r="E742" s="35"/>
      <c r="F742" s="67"/>
      <c r="G742" s="111">
        <f>SUM(G743)</f>
        <v>23752.34</v>
      </c>
      <c r="H742" s="106">
        <f t="shared" si="43"/>
        <v>23752.34</v>
      </c>
      <c r="I742" s="106">
        <f t="shared" si="40"/>
        <v>100</v>
      </c>
    </row>
    <row r="743" spans="1:9" ht="47.25">
      <c r="A743" s="34" t="s">
        <v>640</v>
      </c>
      <c r="B743" s="28"/>
      <c r="C743" s="28" t="s">
        <v>262</v>
      </c>
      <c r="D743" s="67" t="s">
        <v>221</v>
      </c>
      <c r="E743" s="37" t="s">
        <v>47</v>
      </c>
      <c r="F743" s="67"/>
      <c r="G743" s="111">
        <f>SUM(G744)</f>
        <v>23752.34</v>
      </c>
      <c r="H743" s="106">
        <f t="shared" si="43"/>
        <v>23752.34</v>
      </c>
      <c r="I743" s="106">
        <f t="shared" si="40"/>
        <v>100</v>
      </c>
    </row>
    <row r="744" spans="1:9" ht="47.25">
      <c r="A744" s="34" t="s">
        <v>639</v>
      </c>
      <c r="B744" s="28"/>
      <c r="C744" s="28" t="s">
        <v>262</v>
      </c>
      <c r="D744" s="67" t="s">
        <v>221</v>
      </c>
      <c r="E744" s="37" t="s">
        <v>641</v>
      </c>
      <c r="F744" s="67"/>
      <c r="G744" s="111">
        <f>SUM(G745)</f>
        <v>23752.34</v>
      </c>
      <c r="H744" s="106">
        <f t="shared" si="43"/>
        <v>23752.34</v>
      </c>
      <c r="I744" s="106">
        <f t="shared" si="40"/>
        <v>100</v>
      </c>
    </row>
    <row r="745" spans="1:9" ht="47.25">
      <c r="A745" s="52" t="s">
        <v>638</v>
      </c>
      <c r="B745" s="67"/>
      <c r="C745" s="67" t="s">
        <v>262</v>
      </c>
      <c r="D745" s="67" t="s">
        <v>221</v>
      </c>
      <c r="E745" s="37" t="s">
        <v>642</v>
      </c>
      <c r="F745" s="67"/>
      <c r="G745" s="111">
        <f>SUM(G746,)</f>
        <v>23752.34</v>
      </c>
      <c r="H745" s="106">
        <f t="shared" si="43"/>
        <v>23752.34</v>
      </c>
      <c r="I745" s="106">
        <f t="shared" si="40"/>
        <v>100</v>
      </c>
    </row>
    <row r="746" spans="1:9" ht="47.25">
      <c r="A746" s="87" t="s">
        <v>12</v>
      </c>
      <c r="B746" s="67"/>
      <c r="C746" s="67" t="s">
        <v>262</v>
      </c>
      <c r="D746" s="67" t="s">
        <v>221</v>
      </c>
      <c r="E746" s="37" t="s">
        <v>643</v>
      </c>
      <c r="F746" s="67"/>
      <c r="G746" s="111">
        <f>SUM(G747)</f>
        <v>23752.34</v>
      </c>
      <c r="H746" s="106">
        <f t="shared" si="43"/>
        <v>23752.34</v>
      </c>
      <c r="I746" s="106">
        <f t="shared" si="40"/>
        <v>100</v>
      </c>
    </row>
    <row r="747" spans="1:9" ht="31.5">
      <c r="A747" s="38" t="s">
        <v>324</v>
      </c>
      <c r="B747" s="67"/>
      <c r="C747" s="67" t="s">
        <v>262</v>
      </c>
      <c r="D747" s="67" t="s">
        <v>221</v>
      </c>
      <c r="E747" s="37" t="s">
        <v>643</v>
      </c>
      <c r="F747" s="32">
        <v>200</v>
      </c>
      <c r="G747" s="111">
        <f>SUM(G748)</f>
        <v>23752.34</v>
      </c>
      <c r="H747" s="106">
        <f t="shared" si="43"/>
        <v>23752.34</v>
      </c>
      <c r="I747" s="106">
        <f t="shared" si="40"/>
        <v>100</v>
      </c>
    </row>
    <row r="748" spans="1:9" ht="31.5">
      <c r="A748" s="38" t="s">
        <v>228</v>
      </c>
      <c r="B748" s="67"/>
      <c r="C748" s="67" t="s">
        <v>262</v>
      </c>
      <c r="D748" s="67" t="s">
        <v>221</v>
      </c>
      <c r="E748" s="37" t="s">
        <v>643</v>
      </c>
      <c r="F748" s="32">
        <v>240</v>
      </c>
      <c r="G748" s="111">
        <v>23752.34</v>
      </c>
      <c r="H748" s="106">
        <v>23752.34</v>
      </c>
      <c r="I748" s="106">
        <f t="shared" si="40"/>
        <v>100</v>
      </c>
    </row>
    <row r="749" spans="1:9" ht="15.75" hidden="1">
      <c r="A749" s="38"/>
      <c r="B749" s="32"/>
      <c r="C749" s="32"/>
      <c r="D749" s="79"/>
      <c r="E749" s="32"/>
      <c r="F749" s="66"/>
      <c r="G749" s="106"/>
      <c r="H749" s="106"/>
      <c r="I749" s="106" t="e">
        <f t="shared" si="40"/>
        <v>#DIV/0!</v>
      </c>
    </row>
    <row r="750" spans="1:9" ht="15.75">
      <c r="A750" s="25" t="s">
        <v>357</v>
      </c>
      <c r="B750" s="26" t="s">
        <v>295</v>
      </c>
      <c r="C750" s="83"/>
      <c r="D750" s="83"/>
      <c r="E750" s="83"/>
      <c r="F750" s="83"/>
      <c r="G750" s="102">
        <f>SUM(G752,G760,G1089)</f>
        <v>1746073.17</v>
      </c>
      <c r="H750" s="108">
        <v>1714216.15</v>
      </c>
      <c r="I750" s="108">
        <f t="shared" si="40"/>
        <v>98.175504867301754</v>
      </c>
    </row>
    <row r="751" spans="1:9" ht="15.75" hidden="1">
      <c r="A751" s="25"/>
      <c r="B751" s="28"/>
      <c r="C751" s="58"/>
      <c r="D751" s="58"/>
      <c r="E751" s="58"/>
      <c r="F751" s="58"/>
      <c r="G751" s="111"/>
      <c r="H751" s="106"/>
      <c r="I751" s="106" t="e">
        <f t="shared" si="40"/>
        <v>#DIV/0!</v>
      </c>
    </row>
    <row r="752" spans="1:9" s="12" customFormat="1" ht="15.75">
      <c r="A752" s="34" t="s">
        <v>254</v>
      </c>
      <c r="B752" s="32"/>
      <c r="C752" s="32" t="s">
        <v>227</v>
      </c>
      <c r="D752" s="32"/>
      <c r="E752" s="33"/>
      <c r="F752" s="33"/>
      <c r="G752" s="111">
        <f>SUM(G753)</f>
        <v>76</v>
      </c>
      <c r="H752" s="106">
        <f t="shared" ref="H752:H758" si="44">H753</f>
        <v>76</v>
      </c>
      <c r="I752" s="106">
        <f t="shared" si="40"/>
        <v>100</v>
      </c>
    </row>
    <row r="753" spans="1:9" s="12" customFormat="1" ht="15.75">
      <c r="A753" s="38" t="s">
        <v>335</v>
      </c>
      <c r="B753" s="32"/>
      <c r="C753" s="32" t="s">
        <v>227</v>
      </c>
      <c r="D753" s="32">
        <v>10</v>
      </c>
      <c r="E753" s="37"/>
      <c r="F753" s="32"/>
      <c r="G753" s="111">
        <f>SUM(G754)</f>
        <v>76</v>
      </c>
      <c r="H753" s="106">
        <f t="shared" si="44"/>
        <v>76</v>
      </c>
      <c r="I753" s="106">
        <f t="shared" si="40"/>
        <v>100</v>
      </c>
    </row>
    <row r="754" spans="1:9" s="12" customFormat="1" ht="31.5">
      <c r="A754" s="34" t="s">
        <v>510</v>
      </c>
      <c r="B754" s="32"/>
      <c r="C754" s="32" t="s">
        <v>227</v>
      </c>
      <c r="D754" s="32">
        <v>10</v>
      </c>
      <c r="E754" s="36" t="s">
        <v>207</v>
      </c>
      <c r="F754" s="32"/>
      <c r="G754" s="111">
        <f>SUM(G755,)</f>
        <v>76</v>
      </c>
      <c r="H754" s="106">
        <f t="shared" si="44"/>
        <v>76</v>
      </c>
      <c r="I754" s="106">
        <f t="shared" si="40"/>
        <v>100</v>
      </c>
    </row>
    <row r="755" spans="1:9" s="12" customFormat="1" ht="63">
      <c r="A755" s="34" t="s">
        <v>511</v>
      </c>
      <c r="B755" s="32"/>
      <c r="C755" s="32" t="s">
        <v>227</v>
      </c>
      <c r="D755" s="32">
        <v>10</v>
      </c>
      <c r="E755" s="37" t="s">
        <v>512</v>
      </c>
      <c r="F755" s="32"/>
      <c r="G755" s="111">
        <f>SUM(G756,)</f>
        <v>76</v>
      </c>
      <c r="H755" s="106">
        <f t="shared" si="44"/>
        <v>76</v>
      </c>
      <c r="I755" s="106">
        <f t="shared" si="40"/>
        <v>100</v>
      </c>
    </row>
    <row r="756" spans="1:9" s="12" customFormat="1" ht="63">
      <c r="A756" s="52" t="s">
        <v>801</v>
      </c>
      <c r="B756" s="64"/>
      <c r="C756" s="32" t="s">
        <v>227</v>
      </c>
      <c r="D756" s="32">
        <v>10</v>
      </c>
      <c r="E756" s="37" t="s">
        <v>513</v>
      </c>
      <c r="F756" s="32"/>
      <c r="G756" s="111">
        <f>SUM(G757)</f>
        <v>76</v>
      </c>
      <c r="H756" s="106">
        <f t="shared" si="44"/>
        <v>76</v>
      </c>
      <c r="I756" s="106">
        <f t="shared" si="40"/>
        <v>100</v>
      </c>
    </row>
    <row r="757" spans="1:9" s="12" customFormat="1" ht="31.5">
      <c r="A757" s="52" t="s">
        <v>176</v>
      </c>
      <c r="B757" s="32"/>
      <c r="C757" s="32" t="s">
        <v>227</v>
      </c>
      <c r="D757" s="32">
        <v>10</v>
      </c>
      <c r="E757" s="37" t="s">
        <v>514</v>
      </c>
      <c r="F757" s="32"/>
      <c r="G757" s="111">
        <f>SUM(G758)</f>
        <v>76</v>
      </c>
      <c r="H757" s="106">
        <f t="shared" si="44"/>
        <v>76</v>
      </c>
      <c r="I757" s="106">
        <f t="shared" si="40"/>
        <v>100</v>
      </c>
    </row>
    <row r="758" spans="1:9" s="12" customFormat="1" ht="31.5">
      <c r="A758" s="38" t="s">
        <v>324</v>
      </c>
      <c r="B758" s="32"/>
      <c r="C758" s="32" t="s">
        <v>227</v>
      </c>
      <c r="D758" s="32">
        <v>10</v>
      </c>
      <c r="E758" s="37" t="s">
        <v>514</v>
      </c>
      <c r="F758" s="32">
        <v>200</v>
      </c>
      <c r="G758" s="111">
        <f>SUM(G759)</f>
        <v>76</v>
      </c>
      <c r="H758" s="106">
        <f t="shared" si="44"/>
        <v>76</v>
      </c>
      <c r="I758" s="106">
        <f t="shared" si="40"/>
        <v>100</v>
      </c>
    </row>
    <row r="759" spans="1:9" s="12" customFormat="1" ht="31.5">
      <c r="A759" s="38" t="s">
        <v>228</v>
      </c>
      <c r="B759" s="32"/>
      <c r="C759" s="32" t="s">
        <v>227</v>
      </c>
      <c r="D759" s="32">
        <v>10</v>
      </c>
      <c r="E759" s="37" t="s">
        <v>514</v>
      </c>
      <c r="F759" s="32">
        <v>240</v>
      </c>
      <c r="G759" s="113">
        <v>76</v>
      </c>
      <c r="H759" s="106">
        <v>76</v>
      </c>
      <c r="I759" s="106">
        <f t="shared" si="40"/>
        <v>100</v>
      </c>
    </row>
    <row r="760" spans="1:9" ht="15.75">
      <c r="A760" s="34" t="s">
        <v>268</v>
      </c>
      <c r="B760" s="53"/>
      <c r="C760" s="53" t="s">
        <v>269</v>
      </c>
      <c r="D760" s="33"/>
      <c r="E760" s="33"/>
      <c r="F760" s="33"/>
      <c r="G760" s="111">
        <f>SUM(G761,G837,G980,G1046)</f>
        <v>1715486.17</v>
      </c>
      <c r="H760" s="106">
        <f>H761+H837+H980+H1046</f>
        <v>1684588.02</v>
      </c>
      <c r="I760" s="106">
        <f t="shared" si="40"/>
        <v>98.198869187036351</v>
      </c>
    </row>
    <row r="761" spans="1:9" ht="15.75">
      <c r="A761" s="39" t="s">
        <v>270</v>
      </c>
      <c r="B761" s="32"/>
      <c r="C761" s="32" t="s">
        <v>269</v>
      </c>
      <c r="D761" s="28" t="s">
        <v>221</v>
      </c>
      <c r="E761" s="33"/>
      <c r="F761" s="58"/>
      <c r="G761" s="111">
        <f>SUM(G762,G792)</f>
        <v>787887.29</v>
      </c>
      <c r="H761" s="106">
        <f>H762+H792</f>
        <v>777903.89000000013</v>
      </c>
      <c r="I761" s="106">
        <f t="shared" si="40"/>
        <v>98.732889827426973</v>
      </c>
    </row>
    <row r="762" spans="1:9" ht="31.5">
      <c r="A762" s="34" t="s">
        <v>328</v>
      </c>
      <c r="B762" s="32"/>
      <c r="C762" s="32" t="s">
        <v>269</v>
      </c>
      <c r="D762" s="41" t="s">
        <v>221</v>
      </c>
      <c r="E762" s="36" t="s">
        <v>34</v>
      </c>
      <c r="F762" s="32"/>
      <c r="G762" s="111">
        <f>SUM(G763,G784)</f>
        <v>25969.309999999998</v>
      </c>
      <c r="H762" s="106">
        <f>H763+H784</f>
        <v>25956.49</v>
      </c>
      <c r="I762" s="106">
        <f t="shared" si="40"/>
        <v>99.950634036868919</v>
      </c>
    </row>
    <row r="763" spans="1:9" ht="31.5">
      <c r="A763" s="34" t="s">
        <v>336</v>
      </c>
      <c r="B763" s="32"/>
      <c r="C763" s="32" t="s">
        <v>269</v>
      </c>
      <c r="D763" s="41" t="s">
        <v>221</v>
      </c>
      <c r="E763" s="37" t="s">
        <v>35</v>
      </c>
      <c r="F763" s="32"/>
      <c r="G763" s="111">
        <f>SUM(G764,G771)</f>
        <v>21535</v>
      </c>
      <c r="H763" s="106">
        <f>H764+H771</f>
        <v>21522.440000000002</v>
      </c>
      <c r="I763" s="106">
        <f t="shared" si="40"/>
        <v>99.941676340840502</v>
      </c>
    </row>
    <row r="764" spans="1:9" ht="63">
      <c r="A764" s="34" t="s">
        <v>537</v>
      </c>
      <c r="B764" s="32"/>
      <c r="C764" s="32" t="s">
        <v>269</v>
      </c>
      <c r="D764" s="41" t="s">
        <v>221</v>
      </c>
      <c r="E764" s="37" t="s">
        <v>72</v>
      </c>
      <c r="F764" s="32"/>
      <c r="G764" s="111">
        <f>SUM(G765)</f>
        <v>19481.5</v>
      </c>
      <c r="H764" s="106">
        <f>H765</f>
        <v>19480.350000000002</v>
      </c>
      <c r="I764" s="106">
        <f t="shared" si="40"/>
        <v>99.994096963786177</v>
      </c>
    </row>
    <row r="765" spans="1:9" ht="63">
      <c r="A765" s="50" t="s">
        <v>371</v>
      </c>
      <c r="B765" s="32"/>
      <c r="C765" s="32" t="s">
        <v>269</v>
      </c>
      <c r="D765" s="41" t="s">
        <v>221</v>
      </c>
      <c r="E765" s="37" t="s">
        <v>77</v>
      </c>
      <c r="F765" s="32"/>
      <c r="G765" s="111">
        <f>SUM(G766)</f>
        <v>19481.5</v>
      </c>
      <c r="H765" s="106">
        <f>H766</f>
        <v>19480.350000000002</v>
      </c>
      <c r="I765" s="106">
        <f t="shared" si="40"/>
        <v>99.994096963786177</v>
      </c>
    </row>
    <row r="766" spans="1:9" ht="31.5">
      <c r="A766" s="40" t="s">
        <v>234</v>
      </c>
      <c r="B766" s="41"/>
      <c r="C766" s="41" t="s">
        <v>269</v>
      </c>
      <c r="D766" s="41" t="s">
        <v>221</v>
      </c>
      <c r="E766" s="37" t="s">
        <v>77</v>
      </c>
      <c r="F766" s="41">
        <v>600</v>
      </c>
      <c r="G766" s="111">
        <f>SUM(G767,G769)</f>
        <v>19481.5</v>
      </c>
      <c r="H766" s="106">
        <f>H767+H769</f>
        <v>19480.350000000002</v>
      </c>
      <c r="I766" s="106">
        <f t="shared" si="40"/>
        <v>99.994096963786177</v>
      </c>
    </row>
    <row r="767" spans="1:9" ht="15.75">
      <c r="A767" s="40" t="s">
        <v>235</v>
      </c>
      <c r="B767" s="41"/>
      <c r="C767" s="41" t="s">
        <v>269</v>
      </c>
      <c r="D767" s="41" t="s">
        <v>221</v>
      </c>
      <c r="E767" s="37" t="s">
        <v>77</v>
      </c>
      <c r="F767" s="41">
        <v>610</v>
      </c>
      <c r="G767" s="111">
        <f>SUM(G768)</f>
        <v>6230.16</v>
      </c>
      <c r="H767" s="106">
        <f>H768</f>
        <v>6230.06</v>
      </c>
      <c r="I767" s="106">
        <f t="shared" si="40"/>
        <v>99.998394904785755</v>
      </c>
    </row>
    <row r="768" spans="1:9" ht="15.75">
      <c r="A768" s="40" t="s">
        <v>238</v>
      </c>
      <c r="B768" s="32"/>
      <c r="C768" s="41" t="s">
        <v>269</v>
      </c>
      <c r="D768" s="41" t="s">
        <v>221</v>
      </c>
      <c r="E768" s="37" t="s">
        <v>77</v>
      </c>
      <c r="F768" s="41">
        <v>612</v>
      </c>
      <c r="G768" s="111">
        <v>6230.16</v>
      </c>
      <c r="H768" s="106">
        <v>6230.06</v>
      </c>
      <c r="I768" s="106">
        <f t="shared" si="40"/>
        <v>99.998394904785755</v>
      </c>
    </row>
    <row r="769" spans="1:9" ht="15.75">
      <c r="A769" s="40" t="s">
        <v>296</v>
      </c>
      <c r="B769" s="41"/>
      <c r="C769" s="41" t="s">
        <v>269</v>
      </c>
      <c r="D769" s="41" t="s">
        <v>221</v>
      </c>
      <c r="E769" s="37" t="s">
        <v>77</v>
      </c>
      <c r="F769" s="41">
        <v>620</v>
      </c>
      <c r="G769" s="111">
        <f>SUM(G770)</f>
        <v>13251.34</v>
      </c>
      <c r="H769" s="106">
        <f>H770</f>
        <v>13250.29</v>
      </c>
      <c r="I769" s="106">
        <f t="shared" si="40"/>
        <v>99.992076273041079</v>
      </c>
    </row>
    <row r="770" spans="1:9" ht="15.75">
      <c r="A770" s="40" t="s">
        <v>298</v>
      </c>
      <c r="B770" s="32"/>
      <c r="C770" s="32" t="s">
        <v>269</v>
      </c>
      <c r="D770" s="41" t="s">
        <v>221</v>
      </c>
      <c r="E770" s="37" t="s">
        <v>77</v>
      </c>
      <c r="F770" s="41">
        <v>622</v>
      </c>
      <c r="G770" s="111">
        <v>13251.34</v>
      </c>
      <c r="H770" s="106">
        <v>13250.29</v>
      </c>
      <c r="I770" s="106">
        <f t="shared" si="40"/>
        <v>99.992076273041079</v>
      </c>
    </row>
    <row r="771" spans="1:9" ht="63">
      <c r="A771" s="52" t="s">
        <v>169</v>
      </c>
      <c r="B771" s="41"/>
      <c r="C771" s="41" t="s">
        <v>269</v>
      </c>
      <c r="D771" s="41" t="s">
        <v>221</v>
      </c>
      <c r="E771" s="37" t="s">
        <v>73</v>
      </c>
      <c r="F771" s="41"/>
      <c r="G771" s="111">
        <f>SUM(G772,G778)</f>
        <v>2053.5</v>
      </c>
      <c r="H771" s="106">
        <f>H772+H778</f>
        <v>2042.0900000000001</v>
      </c>
      <c r="I771" s="106">
        <f t="shared" si="40"/>
        <v>99.444363282201138</v>
      </c>
    </row>
    <row r="772" spans="1:9" ht="47.25">
      <c r="A772" s="52" t="s">
        <v>74</v>
      </c>
      <c r="B772" s="41"/>
      <c r="C772" s="41" t="s">
        <v>269</v>
      </c>
      <c r="D772" s="41" t="s">
        <v>221</v>
      </c>
      <c r="E772" s="37" t="s">
        <v>155</v>
      </c>
      <c r="F772" s="41"/>
      <c r="G772" s="111">
        <f>SUM(G773)</f>
        <v>665.54</v>
      </c>
      <c r="H772" s="106">
        <f>H773</f>
        <v>665.23</v>
      </c>
      <c r="I772" s="106">
        <f t="shared" si="40"/>
        <v>99.953421281966541</v>
      </c>
    </row>
    <row r="773" spans="1:9" ht="31.5">
      <c r="A773" s="40" t="s">
        <v>234</v>
      </c>
      <c r="B773" s="41"/>
      <c r="C773" s="41" t="s">
        <v>269</v>
      </c>
      <c r="D773" s="41" t="s">
        <v>221</v>
      </c>
      <c r="E773" s="37" t="s">
        <v>155</v>
      </c>
      <c r="F773" s="41">
        <v>600</v>
      </c>
      <c r="G773" s="111">
        <f>SUM(G774,G776)</f>
        <v>665.54</v>
      </c>
      <c r="H773" s="106">
        <f>H774+H776</f>
        <v>665.23</v>
      </c>
      <c r="I773" s="106">
        <f t="shared" si="40"/>
        <v>99.953421281966541</v>
      </c>
    </row>
    <row r="774" spans="1:9" ht="15.75">
      <c r="A774" s="40" t="s">
        <v>235</v>
      </c>
      <c r="B774" s="41"/>
      <c r="C774" s="41" t="s">
        <v>269</v>
      </c>
      <c r="D774" s="41" t="s">
        <v>221</v>
      </c>
      <c r="E774" s="37" t="s">
        <v>155</v>
      </c>
      <c r="F774" s="41">
        <v>610</v>
      </c>
      <c r="G774" s="111">
        <f>SUM(G775)</f>
        <v>193.38</v>
      </c>
      <c r="H774" s="106">
        <f>H775</f>
        <v>193.2</v>
      </c>
      <c r="I774" s="106">
        <f t="shared" si="40"/>
        <v>99.906919019547004</v>
      </c>
    </row>
    <row r="775" spans="1:9" ht="15.75">
      <c r="A775" s="40" t="s">
        <v>238</v>
      </c>
      <c r="B775" s="32"/>
      <c r="C775" s="41" t="s">
        <v>269</v>
      </c>
      <c r="D775" s="41" t="s">
        <v>221</v>
      </c>
      <c r="E775" s="37" t="s">
        <v>155</v>
      </c>
      <c r="F775" s="41">
        <v>612</v>
      </c>
      <c r="G775" s="111">
        <v>193.38</v>
      </c>
      <c r="H775" s="106">
        <v>193.2</v>
      </c>
      <c r="I775" s="106">
        <f t="shared" si="40"/>
        <v>99.906919019547004</v>
      </c>
    </row>
    <row r="776" spans="1:9" ht="15.75">
      <c r="A776" s="40" t="s">
        <v>296</v>
      </c>
      <c r="B776" s="41"/>
      <c r="C776" s="41" t="s">
        <v>269</v>
      </c>
      <c r="D776" s="41" t="s">
        <v>221</v>
      </c>
      <c r="E776" s="37" t="s">
        <v>155</v>
      </c>
      <c r="F776" s="41">
        <v>620</v>
      </c>
      <c r="G776" s="111">
        <f>SUM(G777)</f>
        <v>472.16</v>
      </c>
      <c r="H776" s="106">
        <f>H777</f>
        <v>472.03</v>
      </c>
      <c r="I776" s="106">
        <f t="shared" si="40"/>
        <v>99.972466960352406</v>
      </c>
    </row>
    <row r="777" spans="1:9" ht="15.75">
      <c r="A777" s="40" t="s">
        <v>298</v>
      </c>
      <c r="B777" s="32"/>
      <c r="C777" s="32" t="s">
        <v>269</v>
      </c>
      <c r="D777" s="41" t="s">
        <v>221</v>
      </c>
      <c r="E777" s="37" t="s">
        <v>155</v>
      </c>
      <c r="F777" s="41">
        <v>622</v>
      </c>
      <c r="G777" s="111">
        <v>472.16</v>
      </c>
      <c r="H777" s="106">
        <v>472.03</v>
      </c>
      <c r="I777" s="106">
        <f t="shared" si="40"/>
        <v>99.972466960352406</v>
      </c>
    </row>
    <row r="778" spans="1:9" ht="31.5">
      <c r="A778" s="52" t="s">
        <v>75</v>
      </c>
      <c r="B778" s="32"/>
      <c r="C778" s="32" t="s">
        <v>269</v>
      </c>
      <c r="D778" s="41" t="s">
        <v>221</v>
      </c>
      <c r="E778" s="37" t="s">
        <v>79</v>
      </c>
      <c r="F778" s="41"/>
      <c r="G778" s="111">
        <f>SUM(G779)</f>
        <v>1387.96</v>
      </c>
      <c r="H778" s="118">
        <f>H779</f>
        <v>1376.8600000000001</v>
      </c>
      <c r="I778" s="106">
        <f t="shared" si="40"/>
        <v>99.200265137323854</v>
      </c>
    </row>
    <row r="779" spans="1:9" ht="31.5">
      <c r="A779" s="40" t="s">
        <v>234</v>
      </c>
      <c r="B779" s="41"/>
      <c r="C779" s="41" t="s">
        <v>269</v>
      </c>
      <c r="D779" s="41" t="s">
        <v>221</v>
      </c>
      <c r="E779" s="37" t="s">
        <v>79</v>
      </c>
      <c r="F779" s="41">
        <v>600</v>
      </c>
      <c r="G779" s="111">
        <f>SUM(G780,G782)</f>
        <v>1387.96</v>
      </c>
      <c r="H779" s="106">
        <f>H780+H782</f>
        <v>1376.8600000000001</v>
      </c>
      <c r="I779" s="106">
        <f t="shared" si="40"/>
        <v>99.200265137323854</v>
      </c>
    </row>
    <row r="780" spans="1:9" ht="15.75">
      <c r="A780" s="40" t="s">
        <v>235</v>
      </c>
      <c r="B780" s="41"/>
      <c r="C780" s="41" t="s">
        <v>269</v>
      </c>
      <c r="D780" s="41" t="s">
        <v>221</v>
      </c>
      <c r="E780" s="37" t="s">
        <v>79</v>
      </c>
      <c r="F780" s="41">
        <v>610</v>
      </c>
      <c r="G780" s="111">
        <f>SUM(G781)</f>
        <v>480.52</v>
      </c>
      <c r="H780" s="106">
        <f>H781</f>
        <v>480.52</v>
      </c>
      <c r="I780" s="106">
        <f t="shared" si="40"/>
        <v>100</v>
      </c>
    </row>
    <row r="781" spans="1:9" ht="15.75">
      <c r="A781" s="40" t="s">
        <v>238</v>
      </c>
      <c r="B781" s="32"/>
      <c r="C781" s="41" t="s">
        <v>269</v>
      </c>
      <c r="D781" s="41" t="s">
        <v>221</v>
      </c>
      <c r="E781" s="37" t="s">
        <v>79</v>
      </c>
      <c r="F781" s="41">
        <v>612</v>
      </c>
      <c r="G781" s="111">
        <v>480.52</v>
      </c>
      <c r="H781" s="106">
        <v>480.52</v>
      </c>
      <c r="I781" s="106">
        <f t="shared" ref="I781:I844" si="45">(H781/G781)*100</f>
        <v>100</v>
      </c>
    </row>
    <row r="782" spans="1:9" ht="15.75">
      <c r="A782" s="40" t="s">
        <v>296</v>
      </c>
      <c r="B782" s="41"/>
      <c r="C782" s="41" t="s">
        <v>269</v>
      </c>
      <c r="D782" s="41" t="s">
        <v>221</v>
      </c>
      <c r="E782" s="37" t="s">
        <v>79</v>
      </c>
      <c r="F782" s="41">
        <v>620</v>
      </c>
      <c r="G782" s="111">
        <f>SUM(G783)</f>
        <v>907.44</v>
      </c>
      <c r="H782" s="106">
        <f>H783</f>
        <v>896.34</v>
      </c>
      <c r="I782" s="106">
        <f t="shared" si="45"/>
        <v>98.776778629992066</v>
      </c>
    </row>
    <row r="783" spans="1:9" ht="15.75">
      <c r="A783" s="40" t="s">
        <v>298</v>
      </c>
      <c r="B783" s="32"/>
      <c r="C783" s="32" t="s">
        <v>269</v>
      </c>
      <c r="D783" s="41" t="s">
        <v>221</v>
      </c>
      <c r="E783" s="37" t="s">
        <v>79</v>
      </c>
      <c r="F783" s="41">
        <v>622</v>
      </c>
      <c r="G783" s="111">
        <v>907.44</v>
      </c>
      <c r="H783" s="106">
        <v>896.34</v>
      </c>
      <c r="I783" s="106">
        <f t="shared" si="45"/>
        <v>98.776778629992066</v>
      </c>
    </row>
    <row r="784" spans="1:9" ht="31.5">
      <c r="A784" s="34" t="s">
        <v>344</v>
      </c>
      <c r="B784" s="41"/>
      <c r="C784" s="41" t="s">
        <v>269</v>
      </c>
      <c r="D784" s="41" t="s">
        <v>221</v>
      </c>
      <c r="E784" s="36" t="s">
        <v>38</v>
      </c>
      <c r="F784" s="32"/>
      <c r="G784" s="111">
        <f>SUM(G785)</f>
        <v>4434.3099999999995</v>
      </c>
      <c r="H784" s="106">
        <f>H785</f>
        <v>4434.05</v>
      </c>
      <c r="I784" s="106">
        <f t="shared" si="45"/>
        <v>99.99413663005069</v>
      </c>
    </row>
    <row r="785" spans="1:9" ht="31.5">
      <c r="A785" s="40" t="s">
        <v>456</v>
      </c>
      <c r="B785" s="41"/>
      <c r="C785" s="41" t="s">
        <v>269</v>
      </c>
      <c r="D785" s="41" t="s">
        <v>221</v>
      </c>
      <c r="E785" s="36" t="s">
        <v>457</v>
      </c>
      <c r="F785" s="32"/>
      <c r="G785" s="111">
        <f>SUM(G786)</f>
        <v>4434.3099999999995</v>
      </c>
      <c r="H785" s="106">
        <f>H786</f>
        <v>4434.05</v>
      </c>
      <c r="I785" s="106">
        <f t="shared" si="45"/>
        <v>99.99413663005069</v>
      </c>
    </row>
    <row r="786" spans="1:9" ht="31.5">
      <c r="A786" s="40" t="s">
        <v>458</v>
      </c>
      <c r="B786" s="36"/>
      <c r="C786" s="41" t="s">
        <v>269</v>
      </c>
      <c r="D786" s="41" t="s">
        <v>221</v>
      </c>
      <c r="E786" s="36" t="s">
        <v>459</v>
      </c>
      <c r="F786" s="32"/>
      <c r="G786" s="111">
        <f>SUM(G787)</f>
        <v>4434.3099999999995</v>
      </c>
      <c r="H786" s="106">
        <f>H787</f>
        <v>4434.05</v>
      </c>
      <c r="I786" s="106">
        <f t="shared" si="45"/>
        <v>99.99413663005069</v>
      </c>
    </row>
    <row r="787" spans="1:9" ht="31.5">
      <c r="A787" s="40" t="s">
        <v>234</v>
      </c>
      <c r="B787" s="32"/>
      <c r="C787" s="32" t="s">
        <v>269</v>
      </c>
      <c r="D787" s="41" t="s">
        <v>221</v>
      </c>
      <c r="E787" s="36" t="s">
        <v>459</v>
      </c>
      <c r="F787" s="53">
        <v>600</v>
      </c>
      <c r="G787" s="111">
        <f>SUM(G788,G790)</f>
        <v>4434.3099999999995</v>
      </c>
      <c r="H787" s="106">
        <f>H788+H790</f>
        <v>4434.05</v>
      </c>
      <c r="I787" s="106">
        <f t="shared" si="45"/>
        <v>99.99413663005069</v>
      </c>
    </row>
    <row r="788" spans="1:9" ht="15.75">
      <c r="A788" s="40" t="s">
        <v>235</v>
      </c>
      <c r="B788" s="32"/>
      <c r="C788" s="32" t="s">
        <v>269</v>
      </c>
      <c r="D788" s="41" t="s">
        <v>221</v>
      </c>
      <c r="E788" s="36" t="s">
        <v>459</v>
      </c>
      <c r="F788" s="41">
        <v>610</v>
      </c>
      <c r="G788" s="111">
        <f>SUM(G789)</f>
        <v>1984.27</v>
      </c>
      <c r="H788" s="106">
        <f>H789</f>
        <v>1984.03</v>
      </c>
      <c r="I788" s="106">
        <f t="shared" si="45"/>
        <v>99.987904871816838</v>
      </c>
    </row>
    <row r="789" spans="1:9" ht="15.75">
      <c r="A789" s="40" t="s">
        <v>238</v>
      </c>
      <c r="B789" s="32"/>
      <c r="C789" s="41" t="s">
        <v>269</v>
      </c>
      <c r="D789" s="41" t="s">
        <v>221</v>
      </c>
      <c r="E789" s="36" t="s">
        <v>459</v>
      </c>
      <c r="F789" s="41">
        <v>612</v>
      </c>
      <c r="G789" s="111">
        <v>1984.27</v>
      </c>
      <c r="H789" s="106">
        <v>1984.03</v>
      </c>
      <c r="I789" s="106">
        <f t="shared" si="45"/>
        <v>99.987904871816838</v>
      </c>
    </row>
    <row r="790" spans="1:9" ht="15.75">
      <c r="A790" s="40" t="s">
        <v>296</v>
      </c>
      <c r="B790" s="41"/>
      <c r="C790" s="41" t="s">
        <v>269</v>
      </c>
      <c r="D790" s="41" t="s">
        <v>221</v>
      </c>
      <c r="E790" s="36" t="s">
        <v>459</v>
      </c>
      <c r="F790" s="41">
        <v>620</v>
      </c>
      <c r="G790" s="111">
        <f>SUM(G791)</f>
        <v>2450.04</v>
      </c>
      <c r="H790" s="106">
        <f>H791</f>
        <v>2450.02</v>
      </c>
      <c r="I790" s="106">
        <f t="shared" si="45"/>
        <v>99.999183686796954</v>
      </c>
    </row>
    <row r="791" spans="1:9" ht="15.75">
      <c r="A791" s="40" t="s">
        <v>298</v>
      </c>
      <c r="B791" s="32"/>
      <c r="C791" s="32" t="s">
        <v>269</v>
      </c>
      <c r="D791" s="41" t="s">
        <v>221</v>
      </c>
      <c r="E791" s="36" t="s">
        <v>459</v>
      </c>
      <c r="F791" s="41">
        <v>622</v>
      </c>
      <c r="G791" s="111">
        <v>2450.04</v>
      </c>
      <c r="H791" s="106">
        <v>2450.02</v>
      </c>
      <c r="I791" s="106">
        <f t="shared" si="45"/>
        <v>99.999183686796954</v>
      </c>
    </row>
    <row r="792" spans="1:9" ht="31.5">
      <c r="A792" s="34" t="s">
        <v>333</v>
      </c>
      <c r="B792" s="32"/>
      <c r="C792" s="32" t="s">
        <v>269</v>
      </c>
      <c r="D792" s="41" t="s">
        <v>221</v>
      </c>
      <c r="E792" s="36" t="s">
        <v>114</v>
      </c>
      <c r="F792" s="32"/>
      <c r="G792" s="111">
        <f>SUM(G793,)</f>
        <v>761917.9800000001</v>
      </c>
      <c r="H792" s="106">
        <f>H793</f>
        <v>751947.40000000014</v>
      </c>
      <c r="I792" s="106">
        <f t="shared" si="45"/>
        <v>98.691384077850486</v>
      </c>
    </row>
    <row r="793" spans="1:9" ht="15.75">
      <c r="A793" s="34" t="s">
        <v>6</v>
      </c>
      <c r="B793" s="32"/>
      <c r="C793" s="32" t="s">
        <v>269</v>
      </c>
      <c r="D793" s="41" t="s">
        <v>221</v>
      </c>
      <c r="E793" s="37" t="s">
        <v>115</v>
      </c>
      <c r="F793" s="32"/>
      <c r="G793" s="111">
        <f>SUM(G794,G805,G830)</f>
        <v>761917.9800000001</v>
      </c>
      <c r="H793" s="106">
        <f>H794+H805+H830</f>
        <v>751947.40000000014</v>
      </c>
      <c r="I793" s="106">
        <f t="shared" si="45"/>
        <v>98.691384077850486</v>
      </c>
    </row>
    <row r="794" spans="1:9" ht="47.25">
      <c r="A794" s="34" t="s">
        <v>380</v>
      </c>
      <c r="B794" s="45"/>
      <c r="C794" s="45" t="s">
        <v>269</v>
      </c>
      <c r="D794" s="45" t="s">
        <v>221</v>
      </c>
      <c r="E794" s="37" t="s">
        <v>116</v>
      </c>
      <c r="F794" s="32"/>
      <c r="G794" s="111">
        <f>SUM(G795,G799,G802)</f>
        <v>37425</v>
      </c>
      <c r="H794" s="106">
        <f>H795+H799+H802</f>
        <v>36206.6</v>
      </c>
      <c r="I794" s="106">
        <f t="shared" si="45"/>
        <v>96.744422177688705</v>
      </c>
    </row>
    <row r="795" spans="1:9" ht="94.5">
      <c r="A795" s="88" t="s">
        <v>15</v>
      </c>
      <c r="B795" s="53"/>
      <c r="C795" s="53" t="s">
        <v>269</v>
      </c>
      <c r="D795" s="41" t="s">
        <v>221</v>
      </c>
      <c r="E795" s="37" t="s">
        <v>193</v>
      </c>
      <c r="F795" s="32"/>
      <c r="G795" s="111">
        <f>SUM(G796)</f>
        <v>19923</v>
      </c>
      <c r="H795" s="106">
        <f>H796</f>
        <v>19095.36</v>
      </c>
      <c r="I795" s="106">
        <f t="shared" si="45"/>
        <v>95.845806354464685</v>
      </c>
    </row>
    <row r="796" spans="1:9" ht="31.5">
      <c r="A796" s="40" t="s">
        <v>234</v>
      </c>
      <c r="B796" s="32"/>
      <c r="C796" s="32" t="s">
        <v>269</v>
      </c>
      <c r="D796" s="28" t="s">
        <v>221</v>
      </c>
      <c r="E796" s="37" t="s">
        <v>193</v>
      </c>
      <c r="F796" s="41">
        <v>600</v>
      </c>
      <c r="G796" s="111">
        <f>SUM(G797)</f>
        <v>19923</v>
      </c>
      <c r="H796" s="106">
        <f>H797</f>
        <v>19095.36</v>
      </c>
      <c r="I796" s="106">
        <f t="shared" si="45"/>
        <v>95.845806354464685</v>
      </c>
    </row>
    <row r="797" spans="1:9" ht="31.5">
      <c r="A797" s="34" t="s">
        <v>323</v>
      </c>
      <c r="B797" s="41"/>
      <c r="C797" s="41" t="s">
        <v>269</v>
      </c>
      <c r="D797" s="41" t="s">
        <v>221</v>
      </c>
      <c r="E797" s="37" t="s">
        <v>193</v>
      </c>
      <c r="F797" s="41">
        <v>630</v>
      </c>
      <c r="G797" s="111">
        <v>19923</v>
      </c>
      <c r="H797" s="106">
        <f>H798</f>
        <v>19095.36</v>
      </c>
      <c r="I797" s="106">
        <f t="shared" si="45"/>
        <v>95.845806354464685</v>
      </c>
    </row>
    <row r="798" spans="1:9" ht="15.75">
      <c r="A798" s="34" t="s">
        <v>231</v>
      </c>
      <c r="B798" s="41"/>
      <c r="C798" s="41" t="s">
        <v>269</v>
      </c>
      <c r="D798" s="41" t="s">
        <v>221</v>
      </c>
      <c r="E798" s="37" t="s">
        <v>193</v>
      </c>
      <c r="F798" s="41">
        <v>630</v>
      </c>
      <c r="G798" s="111">
        <v>19923</v>
      </c>
      <c r="H798" s="106">
        <v>19095.36</v>
      </c>
      <c r="I798" s="106">
        <f t="shared" si="45"/>
        <v>95.845806354464685</v>
      </c>
    </row>
    <row r="799" spans="1:9" ht="63">
      <c r="A799" s="38" t="s">
        <v>178</v>
      </c>
      <c r="B799" s="32"/>
      <c r="C799" s="32" t="s">
        <v>269</v>
      </c>
      <c r="D799" s="28" t="s">
        <v>221</v>
      </c>
      <c r="E799" s="37" t="s">
        <v>194</v>
      </c>
      <c r="F799" s="41"/>
      <c r="G799" s="111">
        <f>SUM(G800)</f>
        <v>12969</v>
      </c>
      <c r="H799" s="106">
        <f>H800</f>
        <v>12679.43</v>
      </c>
      <c r="I799" s="106">
        <f t="shared" si="45"/>
        <v>97.767214125992751</v>
      </c>
    </row>
    <row r="800" spans="1:9" ht="31.5">
      <c r="A800" s="40" t="s">
        <v>234</v>
      </c>
      <c r="B800" s="32"/>
      <c r="C800" s="32" t="s">
        <v>269</v>
      </c>
      <c r="D800" s="28" t="s">
        <v>221</v>
      </c>
      <c r="E800" s="37" t="s">
        <v>194</v>
      </c>
      <c r="F800" s="41">
        <v>600</v>
      </c>
      <c r="G800" s="111">
        <f>SUM(G801)</f>
        <v>12969</v>
      </c>
      <c r="H800" s="106">
        <f>H801</f>
        <v>12679.43</v>
      </c>
      <c r="I800" s="106">
        <f t="shared" si="45"/>
        <v>97.767214125992751</v>
      </c>
    </row>
    <row r="801" spans="1:9" ht="31.5">
      <c r="A801" s="34" t="s">
        <v>323</v>
      </c>
      <c r="B801" s="41"/>
      <c r="C801" s="41" t="s">
        <v>269</v>
      </c>
      <c r="D801" s="41" t="s">
        <v>221</v>
      </c>
      <c r="E801" s="37" t="s">
        <v>194</v>
      </c>
      <c r="F801" s="41">
        <v>630</v>
      </c>
      <c r="G801" s="111">
        <v>12969</v>
      </c>
      <c r="H801" s="106">
        <v>12679.43</v>
      </c>
      <c r="I801" s="106">
        <f t="shared" si="45"/>
        <v>97.767214125992751</v>
      </c>
    </row>
    <row r="802" spans="1:9" s="12" customFormat="1" ht="63">
      <c r="A802" s="38" t="s">
        <v>488</v>
      </c>
      <c r="B802" s="53"/>
      <c r="C802" s="53" t="s">
        <v>269</v>
      </c>
      <c r="D802" s="41" t="s">
        <v>221</v>
      </c>
      <c r="E802" s="37" t="s">
        <v>487</v>
      </c>
      <c r="F802" s="32"/>
      <c r="G802" s="111">
        <f>SUM(G803)</f>
        <v>4533</v>
      </c>
      <c r="H802" s="106">
        <f>H803</f>
        <v>4431.8100000000004</v>
      </c>
      <c r="I802" s="106">
        <f t="shared" si="45"/>
        <v>97.767703507610861</v>
      </c>
    </row>
    <row r="803" spans="1:9" s="12" customFormat="1" ht="31.5">
      <c r="A803" s="40" t="s">
        <v>234</v>
      </c>
      <c r="B803" s="41"/>
      <c r="C803" s="41" t="s">
        <v>269</v>
      </c>
      <c r="D803" s="41" t="s">
        <v>221</v>
      </c>
      <c r="E803" s="37" t="s">
        <v>487</v>
      </c>
      <c r="F803" s="41">
        <v>600</v>
      </c>
      <c r="G803" s="111">
        <f>SUM(G804,)</f>
        <v>4533</v>
      </c>
      <c r="H803" s="106">
        <f>H804</f>
        <v>4431.8100000000004</v>
      </c>
      <c r="I803" s="106">
        <f t="shared" si="45"/>
        <v>97.767703507610861</v>
      </c>
    </row>
    <row r="804" spans="1:9" s="12" customFormat="1" ht="42" customHeight="1">
      <c r="A804" s="34" t="s">
        <v>323</v>
      </c>
      <c r="B804" s="41"/>
      <c r="C804" s="41" t="s">
        <v>269</v>
      </c>
      <c r="D804" s="41" t="s">
        <v>221</v>
      </c>
      <c r="E804" s="37" t="s">
        <v>487</v>
      </c>
      <c r="F804" s="41">
        <v>630</v>
      </c>
      <c r="G804" s="111">
        <v>4533</v>
      </c>
      <c r="H804" s="106">
        <v>4431.8100000000004</v>
      </c>
      <c r="I804" s="106">
        <f t="shared" si="45"/>
        <v>97.767703507610861</v>
      </c>
    </row>
    <row r="805" spans="1:9" ht="126">
      <c r="A805" s="40" t="s">
        <v>101</v>
      </c>
      <c r="B805" s="41"/>
      <c r="C805" s="41" t="s">
        <v>269</v>
      </c>
      <c r="D805" s="41" t="s">
        <v>221</v>
      </c>
      <c r="E805" s="37" t="s">
        <v>118</v>
      </c>
      <c r="F805" s="41"/>
      <c r="G805" s="111">
        <f>SUM(G806,G814,G822,G826)</f>
        <v>722557.8</v>
      </c>
      <c r="H805" s="106">
        <f>H806+H814+H822+H826</f>
        <v>713805.62000000011</v>
      </c>
      <c r="I805" s="106">
        <f t="shared" si="45"/>
        <v>98.788722507735727</v>
      </c>
    </row>
    <row r="806" spans="1:9" ht="31.5">
      <c r="A806" s="30" t="s">
        <v>14</v>
      </c>
      <c r="B806" s="41"/>
      <c r="C806" s="41" t="s">
        <v>269</v>
      </c>
      <c r="D806" s="41" t="s">
        <v>221</v>
      </c>
      <c r="E806" s="37" t="s">
        <v>119</v>
      </c>
      <c r="F806" s="41"/>
      <c r="G806" s="111">
        <f>SUM(G807)</f>
        <v>181419.8</v>
      </c>
      <c r="H806" s="106">
        <f>H807</f>
        <v>177421.58000000002</v>
      </c>
      <c r="I806" s="106">
        <f t="shared" si="45"/>
        <v>97.796150144581802</v>
      </c>
    </row>
    <row r="807" spans="1:9" ht="31.5">
      <c r="A807" s="40" t="s">
        <v>234</v>
      </c>
      <c r="B807" s="41"/>
      <c r="C807" s="41" t="s">
        <v>269</v>
      </c>
      <c r="D807" s="41" t="s">
        <v>221</v>
      </c>
      <c r="E807" s="37" t="s">
        <v>119</v>
      </c>
      <c r="F807" s="41">
        <v>600</v>
      </c>
      <c r="G807" s="111">
        <f>SUM(G808,G811,)</f>
        <v>181419.8</v>
      </c>
      <c r="H807" s="106">
        <f>H808+H811</f>
        <v>177421.58000000002</v>
      </c>
      <c r="I807" s="106">
        <f t="shared" si="45"/>
        <v>97.796150144581802</v>
      </c>
    </row>
    <row r="808" spans="1:9" s="12" customFormat="1" ht="15.75">
      <c r="A808" s="40" t="s">
        <v>235</v>
      </c>
      <c r="B808" s="41"/>
      <c r="C808" s="41" t="s">
        <v>269</v>
      </c>
      <c r="D808" s="41" t="s">
        <v>221</v>
      </c>
      <c r="E808" s="37" t="s">
        <v>119</v>
      </c>
      <c r="F808" s="41">
        <v>610</v>
      </c>
      <c r="G808" s="111">
        <f>SUM(G809,G810)</f>
        <v>48954.71</v>
      </c>
      <c r="H808" s="106">
        <f>H809+H810</f>
        <v>47163.57</v>
      </c>
      <c r="I808" s="106">
        <f t="shared" si="45"/>
        <v>96.341230496514015</v>
      </c>
    </row>
    <row r="809" spans="1:9" s="12" customFormat="1" ht="47.25">
      <c r="A809" s="40" t="s">
        <v>236</v>
      </c>
      <c r="B809" s="41"/>
      <c r="C809" s="41" t="s">
        <v>269</v>
      </c>
      <c r="D809" s="41" t="s">
        <v>221</v>
      </c>
      <c r="E809" s="37" t="s">
        <v>119</v>
      </c>
      <c r="F809" s="41">
        <v>611</v>
      </c>
      <c r="G809" s="111">
        <v>46809.27</v>
      </c>
      <c r="H809" s="106">
        <v>45018.71</v>
      </c>
      <c r="I809" s="106">
        <f t="shared" si="45"/>
        <v>96.174774782858179</v>
      </c>
    </row>
    <row r="810" spans="1:9" s="12" customFormat="1" ht="15.75">
      <c r="A810" s="56" t="s">
        <v>238</v>
      </c>
      <c r="B810" s="32"/>
      <c r="C810" s="32" t="s">
        <v>269</v>
      </c>
      <c r="D810" s="41" t="s">
        <v>221</v>
      </c>
      <c r="E810" s="37" t="s">
        <v>119</v>
      </c>
      <c r="F810" s="41">
        <v>612</v>
      </c>
      <c r="G810" s="111">
        <v>2145.44</v>
      </c>
      <c r="H810" s="106">
        <v>2144.86</v>
      </c>
      <c r="I810" s="106">
        <f t="shared" si="45"/>
        <v>99.97296591841301</v>
      </c>
    </row>
    <row r="811" spans="1:9" s="12" customFormat="1" ht="15.75">
      <c r="A811" s="40" t="s">
        <v>296</v>
      </c>
      <c r="B811" s="41"/>
      <c r="C811" s="41" t="s">
        <v>269</v>
      </c>
      <c r="D811" s="41" t="s">
        <v>221</v>
      </c>
      <c r="E811" s="37" t="s">
        <v>119</v>
      </c>
      <c r="F811" s="41">
        <v>620</v>
      </c>
      <c r="G811" s="111">
        <f>SUM(G812,G813)</f>
        <v>132465.09</v>
      </c>
      <c r="H811" s="106">
        <f>H812+H813</f>
        <v>130258.01000000001</v>
      </c>
      <c r="I811" s="106">
        <f t="shared" si="45"/>
        <v>98.333840259346829</v>
      </c>
    </row>
    <row r="812" spans="1:9" s="12" customFormat="1" ht="47.25">
      <c r="A812" s="40" t="s">
        <v>297</v>
      </c>
      <c r="B812" s="41"/>
      <c r="C812" s="41" t="s">
        <v>269</v>
      </c>
      <c r="D812" s="41" t="s">
        <v>221</v>
      </c>
      <c r="E812" s="37" t="s">
        <v>119</v>
      </c>
      <c r="F812" s="41">
        <v>621</v>
      </c>
      <c r="G812" s="111">
        <v>112933.84</v>
      </c>
      <c r="H812" s="106">
        <v>110726.82</v>
      </c>
      <c r="I812" s="106">
        <f t="shared" si="45"/>
        <v>98.045740762910398</v>
      </c>
    </row>
    <row r="813" spans="1:9" s="12" customFormat="1" ht="15.75">
      <c r="A813" s="40" t="s">
        <v>298</v>
      </c>
      <c r="B813" s="32"/>
      <c r="C813" s="32" t="s">
        <v>269</v>
      </c>
      <c r="D813" s="41" t="s">
        <v>221</v>
      </c>
      <c r="E813" s="37" t="s">
        <v>119</v>
      </c>
      <c r="F813" s="41">
        <v>622</v>
      </c>
      <c r="G813" s="111">
        <v>19531.25</v>
      </c>
      <c r="H813" s="106">
        <v>19531.189999999999</v>
      </c>
      <c r="I813" s="106">
        <f t="shared" si="45"/>
        <v>99.999692799999991</v>
      </c>
    </row>
    <row r="814" spans="1:9" ht="128.25" customHeight="1">
      <c r="A814" s="40" t="s">
        <v>378</v>
      </c>
      <c r="B814" s="32"/>
      <c r="C814" s="32" t="s">
        <v>269</v>
      </c>
      <c r="D814" s="28" t="s">
        <v>221</v>
      </c>
      <c r="E814" s="37" t="s">
        <v>196</v>
      </c>
      <c r="F814" s="58"/>
      <c r="G814" s="111">
        <f>SUM(G815)</f>
        <v>540038</v>
      </c>
      <c r="H814" s="106">
        <f>H815</f>
        <v>535284.04</v>
      </c>
      <c r="I814" s="106">
        <f t="shared" si="45"/>
        <v>99.119698984145572</v>
      </c>
    </row>
    <row r="815" spans="1:9" ht="39.75" customHeight="1">
      <c r="A815" s="40" t="s">
        <v>234</v>
      </c>
      <c r="B815" s="32"/>
      <c r="C815" s="32" t="s">
        <v>269</v>
      </c>
      <c r="D815" s="28" t="s">
        <v>221</v>
      </c>
      <c r="E815" s="37" t="s">
        <v>196</v>
      </c>
      <c r="F815" s="41">
        <v>600</v>
      </c>
      <c r="G815" s="111">
        <f>SUM(G816,G819)</f>
        <v>540038</v>
      </c>
      <c r="H815" s="106">
        <f>H816+H819</f>
        <v>535284.04</v>
      </c>
      <c r="I815" s="106">
        <f t="shared" si="45"/>
        <v>99.119698984145572</v>
      </c>
    </row>
    <row r="816" spans="1:9" ht="15.75">
      <c r="A816" s="63" t="s">
        <v>235</v>
      </c>
      <c r="B816" s="32"/>
      <c r="C816" s="32" t="s">
        <v>269</v>
      </c>
      <c r="D816" s="28" t="s">
        <v>221</v>
      </c>
      <c r="E816" s="37" t="s">
        <v>196</v>
      </c>
      <c r="F816" s="41">
        <v>610</v>
      </c>
      <c r="G816" s="111">
        <f>SUM(G817)</f>
        <v>159280.6</v>
      </c>
      <c r="H816" s="106">
        <f>H817</f>
        <v>159280.6</v>
      </c>
      <c r="I816" s="106">
        <f t="shared" si="45"/>
        <v>100</v>
      </c>
    </row>
    <row r="817" spans="1:9" ht="47.25">
      <c r="A817" s="63" t="s">
        <v>236</v>
      </c>
      <c r="B817" s="32"/>
      <c r="C817" s="32" t="s">
        <v>269</v>
      </c>
      <c r="D817" s="28" t="s">
        <v>221</v>
      </c>
      <c r="E817" s="37" t="s">
        <v>196</v>
      </c>
      <c r="F817" s="41">
        <v>611</v>
      </c>
      <c r="G817" s="111">
        <v>159280.6</v>
      </c>
      <c r="H817" s="106">
        <f>H818</f>
        <v>159280.6</v>
      </c>
      <c r="I817" s="106">
        <f t="shared" si="45"/>
        <v>100</v>
      </c>
    </row>
    <row r="818" spans="1:9" ht="15.75">
      <c r="A818" s="34" t="s">
        <v>231</v>
      </c>
      <c r="B818" s="32"/>
      <c r="C818" s="32" t="s">
        <v>269</v>
      </c>
      <c r="D818" s="28" t="s">
        <v>221</v>
      </c>
      <c r="E818" s="37" t="s">
        <v>196</v>
      </c>
      <c r="F818" s="41">
        <v>611</v>
      </c>
      <c r="G818" s="111">
        <v>159280.6</v>
      </c>
      <c r="H818" s="106">
        <v>159280.6</v>
      </c>
      <c r="I818" s="106">
        <f t="shared" si="45"/>
        <v>100</v>
      </c>
    </row>
    <row r="819" spans="1:9" ht="15.75">
      <c r="A819" s="40" t="s">
        <v>296</v>
      </c>
      <c r="B819" s="32"/>
      <c r="C819" s="32" t="s">
        <v>269</v>
      </c>
      <c r="D819" s="28" t="s">
        <v>221</v>
      </c>
      <c r="E819" s="37" t="s">
        <v>196</v>
      </c>
      <c r="F819" s="41">
        <v>620</v>
      </c>
      <c r="G819" s="111">
        <f>SUM(G820)</f>
        <v>380757.4</v>
      </c>
      <c r="H819" s="106">
        <f>H820</f>
        <v>376003.44</v>
      </c>
      <c r="I819" s="106">
        <f t="shared" si="45"/>
        <v>98.751446459083908</v>
      </c>
    </row>
    <row r="820" spans="1:9" ht="47.25">
      <c r="A820" s="63" t="s">
        <v>297</v>
      </c>
      <c r="B820" s="32"/>
      <c r="C820" s="32" t="s">
        <v>269</v>
      </c>
      <c r="D820" s="28" t="s">
        <v>221</v>
      </c>
      <c r="E820" s="37" t="s">
        <v>196</v>
      </c>
      <c r="F820" s="41">
        <v>621</v>
      </c>
      <c r="G820" s="111">
        <v>380757.4</v>
      </c>
      <c r="H820" s="106">
        <f>H821</f>
        <v>376003.44</v>
      </c>
      <c r="I820" s="106">
        <f t="shared" si="45"/>
        <v>98.751446459083908</v>
      </c>
    </row>
    <row r="821" spans="1:9" ht="15.75">
      <c r="A821" s="34" t="s">
        <v>231</v>
      </c>
      <c r="B821" s="32"/>
      <c r="C821" s="32" t="s">
        <v>269</v>
      </c>
      <c r="D821" s="28" t="s">
        <v>221</v>
      </c>
      <c r="E821" s="37" t="s">
        <v>196</v>
      </c>
      <c r="F821" s="41">
        <v>621</v>
      </c>
      <c r="G821" s="111">
        <v>380757.4</v>
      </c>
      <c r="H821" s="106">
        <v>376003.44</v>
      </c>
      <c r="I821" s="106">
        <f t="shared" si="45"/>
        <v>98.751446459083908</v>
      </c>
    </row>
    <row r="822" spans="1:9" s="12" customFormat="1" ht="63">
      <c r="A822" s="34" t="s">
        <v>742</v>
      </c>
      <c r="B822" s="41"/>
      <c r="C822" s="41" t="s">
        <v>269</v>
      </c>
      <c r="D822" s="41" t="s">
        <v>221</v>
      </c>
      <c r="E822" s="37" t="s">
        <v>743</v>
      </c>
      <c r="F822" s="41"/>
      <c r="G822" s="111">
        <f>SUM(G823)</f>
        <v>1000</v>
      </c>
      <c r="H822" s="106">
        <f>H823</f>
        <v>1000</v>
      </c>
      <c r="I822" s="106">
        <f t="shared" si="45"/>
        <v>100</v>
      </c>
    </row>
    <row r="823" spans="1:9" s="12" customFormat="1" ht="31.5">
      <c r="A823" s="56" t="s">
        <v>234</v>
      </c>
      <c r="B823" s="41"/>
      <c r="C823" s="41" t="s">
        <v>269</v>
      </c>
      <c r="D823" s="41" t="s">
        <v>221</v>
      </c>
      <c r="E823" s="37" t="s">
        <v>743</v>
      </c>
      <c r="F823" s="41">
        <v>600</v>
      </c>
      <c r="G823" s="111">
        <f>SUM(G824)</f>
        <v>1000</v>
      </c>
      <c r="H823" s="106">
        <f>H824</f>
        <v>1000</v>
      </c>
      <c r="I823" s="106">
        <f t="shared" si="45"/>
        <v>100</v>
      </c>
    </row>
    <row r="824" spans="1:9" s="12" customFormat="1" ht="15.75">
      <c r="A824" s="56" t="s">
        <v>296</v>
      </c>
      <c r="B824" s="41"/>
      <c r="C824" s="41" t="s">
        <v>269</v>
      </c>
      <c r="D824" s="41" t="s">
        <v>221</v>
      </c>
      <c r="E824" s="37" t="s">
        <v>743</v>
      </c>
      <c r="F824" s="41">
        <v>620</v>
      </c>
      <c r="G824" s="111">
        <f>SUM(G825)</f>
        <v>1000</v>
      </c>
      <c r="H824" s="106">
        <f>H825</f>
        <v>1000</v>
      </c>
      <c r="I824" s="106">
        <f t="shared" si="45"/>
        <v>100</v>
      </c>
    </row>
    <row r="825" spans="1:9" s="12" customFormat="1" ht="15.75">
      <c r="A825" s="56" t="s">
        <v>298</v>
      </c>
      <c r="B825" s="32"/>
      <c r="C825" s="32" t="s">
        <v>269</v>
      </c>
      <c r="D825" s="41" t="s">
        <v>221</v>
      </c>
      <c r="E825" s="37" t="s">
        <v>743</v>
      </c>
      <c r="F825" s="41">
        <v>622</v>
      </c>
      <c r="G825" s="111">
        <v>1000</v>
      </c>
      <c r="H825" s="106">
        <v>1000</v>
      </c>
      <c r="I825" s="106">
        <f t="shared" si="45"/>
        <v>100</v>
      </c>
    </row>
    <row r="826" spans="1:9" s="12" customFormat="1" ht="63">
      <c r="A826" s="40" t="s">
        <v>744</v>
      </c>
      <c r="B826" s="32"/>
      <c r="C826" s="32" t="s">
        <v>269</v>
      </c>
      <c r="D826" s="41" t="s">
        <v>221</v>
      </c>
      <c r="E826" s="37" t="s">
        <v>745</v>
      </c>
      <c r="F826" s="41"/>
      <c r="G826" s="111">
        <f>SUM(G827)</f>
        <v>100</v>
      </c>
      <c r="H826" s="106">
        <f>H827</f>
        <v>100</v>
      </c>
      <c r="I826" s="106">
        <f t="shared" si="45"/>
        <v>100</v>
      </c>
    </row>
    <row r="827" spans="1:9" s="12" customFormat="1" ht="31.5">
      <c r="A827" s="56" t="s">
        <v>234</v>
      </c>
      <c r="B827" s="41"/>
      <c r="C827" s="41" t="s">
        <v>269</v>
      </c>
      <c r="D827" s="41" t="s">
        <v>221</v>
      </c>
      <c r="E827" s="37" t="s">
        <v>745</v>
      </c>
      <c r="F827" s="41">
        <v>600</v>
      </c>
      <c r="G827" s="111">
        <f>SUM(G828)</f>
        <v>100</v>
      </c>
      <c r="H827" s="106">
        <f>H828</f>
        <v>100</v>
      </c>
      <c r="I827" s="106">
        <f t="shared" si="45"/>
        <v>100</v>
      </c>
    </row>
    <row r="828" spans="1:9" s="12" customFormat="1" ht="15.75">
      <c r="A828" s="56" t="s">
        <v>296</v>
      </c>
      <c r="B828" s="41"/>
      <c r="C828" s="41" t="s">
        <v>269</v>
      </c>
      <c r="D828" s="41" t="s">
        <v>221</v>
      </c>
      <c r="E828" s="37" t="s">
        <v>745</v>
      </c>
      <c r="F828" s="41">
        <v>620</v>
      </c>
      <c r="G828" s="111">
        <f>SUM(G829)</f>
        <v>100</v>
      </c>
      <c r="H828" s="106">
        <f>H829</f>
        <v>100</v>
      </c>
      <c r="I828" s="106">
        <f t="shared" si="45"/>
        <v>100</v>
      </c>
    </row>
    <row r="829" spans="1:9" s="12" customFormat="1" ht="15.75">
      <c r="A829" s="56" t="s">
        <v>298</v>
      </c>
      <c r="B829" s="32"/>
      <c r="C829" s="32" t="s">
        <v>269</v>
      </c>
      <c r="D829" s="41" t="s">
        <v>221</v>
      </c>
      <c r="E829" s="37" t="s">
        <v>745</v>
      </c>
      <c r="F829" s="41">
        <v>622</v>
      </c>
      <c r="G829" s="111">
        <v>100</v>
      </c>
      <c r="H829" s="106">
        <v>100</v>
      </c>
      <c r="I829" s="106">
        <f t="shared" si="45"/>
        <v>100</v>
      </c>
    </row>
    <row r="830" spans="1:9" ht="47.25">
      <c r="A830" s="89" t="s">
        <v>367</v>
      </c>
      <c r="B830" s="41"/>
      <c r="C830" s="41" t="s">
        <v>269</v>
      </c>
      <c r="D830" s="41" t="s">
        <v>221</v>
      </c>
      <c r="E830" s="37" t="s">
        <v>120</v>
      </c>
      <c r="F830" s="41"/>
      <c r="G830" s="111">
        <f>SUM(G831)</f>
        <v>1935.18</v>
      </c>
      <c r="H830" s="106">
        <f>H831</f>
        <v>1935.18</v>
      </c>
      <c r="I830" s="106">
        <f t="shared" si="45"/>
        <v>100</v>
      </c>
    </row>
    <row r="831" spans="1:9" ht="31.5">
      <c r="A831" s="30" t="s">
        <v>14</v>
      </c>
      <c r="B831" s="41"/>
      <c r="C831" s="41" t="s">
        <v>269</v>
      </c>
      <c r="D831" s="41" t="s">
        <v>221</v>
      </c>
      <c r="E831" s="37" t="s">
        <v>121</v>
      </c>
      <c r="F831" s="41"/>
      <c r="G831" s="111">
        <f>SUM(G832)</f>
        <v>1935.18</v>
      </c>
      <c r="H831" s="106">
        <f>H832</f>
        <v>1935.18</v>
      </c>
      <c r="I831" s="106">
        <f t="shared" si="45"/>
        <v>100</v>
      </c>
    </row>
    <row r="832" spans="1:9" ht="31.5">
      <c r="A832" s="40" t="s">
        <v>234</v>
      </c>
      <c r="B832" s="41"/>
      <c r="C832" s="41" t="s">
        <v>269</v>
      </c>
      <c r="D832" s="41" t="s">
        <v>221</v>
      </c>
      <c r="E832" s="37" t="s">
        <v>121</v>
      </c>
      <c r="F832" s="41">
        <v>600</v>
      </c>
      <c r="G832" s="111">
        <f>SUM(G833,G835,)</f>
        <v>1935.18</v>
      </c>
      <c r="H832" s="106">
        <f>H833+H835</f>
        <v>1935.18</v>
      </c>
      <c r="I832" s="106">
        <f t="shared" si="45"/>
        <v>100</v>
      </c>
    </row>
    <row r="833" spans="1:9" ht="15.75">
      <c r="A833" s="40" t="s">
        <v>235</v>
      </c>
      <c r="B833" s="41"/>
      <c r="C833" s="41" t="s">
        <v>269</v>
      </c>
      <c r="D833" s="41" t="s">
        <v>221</v>
      </c>
      <c r="E833" s="37" t="s">
        <v>121</v>
      </c>
      <c r="F833" s="41">
        <v>610</v>
      </c>
      <c r="G833" s="111">
        <f>SUM(G834)</f>
        <v>522.20000000000005</v>
      </c>
      <c r="H833" s="106">
        <f>H834</f>
        <v>522.20000000000005</v>
      </c>
      <c r="I833" s="106">
        <f t="shared" si="45"/>
        <v>100</v>
      </c>
    </row>
    <row r="834" spans="1:9" ht="15.75">
      <c r="A834" s="40" t="s">
        <v>238</v>
      </c>
      <c r="B834" s="32"/>
      <c r="C834" s="32" t="s">
        <v>269</v>
      </c>
      <c r="D834" s="41" t="s">
        <v>221</v>
      </c>
      <c r="E834" s="37" t="s">
        <v>121</v>
      </c>
      <c r="F834" s="41">
        <v>612</v>
      </c>
      <c r="G834" s="111">
        <v>522.20000000000005</v>
      </c>
      <c r="H834" s="106">
        <v>522.20000000000005</v>
      </c>
      <c r="I834" s="106">
        <f t="shared" si="45"/>
        <v>100</v>
      </c>
    </row>
    <row r="835" spans="1:9" ht="15.75">
      <c r="A835" s="40" t="s">
        <v>296</v>
      </c>
      <c r="B835" s="41"/>
      <c r="C835" s="41" t="s">
        <v>269</v>
      </c>
      <c r="D835" s="41" t="s">
        <v>221</v>
      </c>
      <c r="E835" s="37" t="s">
        <v>121</v>
      </c>
      <c r="F835" s="41">
        <v>620</v>
      </c>
      <c r="G835" s="111">
        <f>SUM(G836)</f>
        <v>1412.98</v>
      </c>
      <c r="H835" s="106">
        <f>H836</f>
        <v>1412.98</v>
      </c>
      <c r="I835" s="106">
        <f t="shared" si="45"/>
        <v>100</v>
      </c>
    </row>
    <row r="836" spans="1:9" ht="15.75">
      <c r="A836" s="40" t="s">
        <v>298</v>
      </c>
      <c r="B836" s="32"/>
      <c r="C836" s="32" t="s">
        <v>269</v>
      </c>
      <c r="D836" s="41" t="s">
        <v>221</v>
      </c>
      <c r="E836" s="37" t="s">
        <v>121</v>
      </c>
      <c r="F836" s="41">
        <v>622</v>
      </c>
      <c r="G836" s="111">
        <v>1412.98</v>
      </c>
      <c r="H836" s="106">
        <v>1412.98</v>
      </c>
      <c r="I836" s="106">
        <f t="shared" si="45"/>
        <v>100</v>
      </c>
    </row>
    <row r="837" spans="1:9" ht="15.75">
      <c r="A837" s="39" t="s">
        <v>272</v>
      </c>
      <c r="B837" s="35"/>
      <c r="C837" s="35" t="s">
        <v>269</v>
      </c>
      <c r="D837" s="32" t="s">
        <v>223</v>
      </c>
      <c r="E837" s="37"/>
      <c r="F837" s="35"/>
      <c r="G837" s="111">
        <f>SUM(G838,G886,G969)</f>
        <v>744059.63</v>
      </c>
      <c r="H837" s="106">
        <f>H838+H886+H969</f>
        <v>724714.9</v>
      </c>
      <c r="I837" s="106">
        <f t="shared" si="45"/>
        <v>97.400110257292155</v>
      </c>
    </row>
    <row r="838" spans="1:9" ht="31.5">
      <c r="A838" s="34" t="s">
        <v>328</v>
      </c>
      <c r="B838" s="35"/>
      <c r="C838" s="35" t="s">
        <v>269</v>
      </c>
      <c r="D838" s="32" t="s">
        <v>223</v>
      </c>
      <c r="E838" s="36" t="s">
        <v>34</v>
      </c>
      <c r="F838" s="32"/>
      <c r="G838" s="111">
        <f>SUM(G839,G872,G878)</f>
        <v>9421.5999999999985</v>
      </c>
      <c r="H838" s="106">
        <f>H839+H872+H878</f>
        <v>9388.32</v>
      </c>
      <c r="I838" s="106">
        <f t="shared" si="45"/>
        <v>99.646769126263067</v>
      </c>
    </row>
    <row r="839" spans="1:9" ht="31.5">
      <c r="A839" s="34" t="s">
        <v>336</v>
      </c>
      <c r="B839" s="32"/>
      <c r="C839" s="32" t="s">
        <v>269</v>
      </c>
      <c r="D839" s="32" t="s">
        <v>223</v>
      </c>
      <c r="E839" s="37" t="s">
        <v>35</v>
      </c>
      <c r="F839" s="32"/>
      <c r="G839" s="111">
        <f>SUM(G840,G847,G860,G865)</f>
        <v>6698.24</v>
      </c>
      <c r="H839" s="106">
        <f>H840+H847+H860+H865</f>
        <v>6694.56</v>
      </c>
      <c r="I839" s="106">
        <f t="shared" si="45"/>
        <v>99.945060194916877</v>
      </c>
    </row>
    <row r="840" spans="1:9" ht="63">
      <c r="A840" s="34" t="s">
        <v>537</v>
      </c>
      <c r="B840" s="32"/>
      <c r="C840" s="32" t="s">
        <v>269</v>
      </c>
      <c r="D840" s="32" t="s">
        <v>223</v>
      </c>
      <c r="E840" s="37" t="s">
        <v>72</v>
      </c>
      <c r="F840" s="32"/>
      <c r="G840" s="111">
        <f>SUM(G841)</f>
        <v>4360.9799999999996</v>
      </c>
      <c r="H840" s="106">
        <f>H841</f>
        <v>4360.9799999999996</v>
      </c>
      <c r="I840" s="106">
        <f t="shared" si="45"/>
        <v>100</v>
      </c>
    </row>
    <row r="841" spans="1:9" ht="63">
      <c r="A841" s="50" t="s">
        <v>371</v>
      </c>
      <c r="B841" s="32"/>
      <c r="C841" s="32" t="s">
        <v>269</v>
      </c>
      <c r="D841" s="32" t="s">
        <v>223</v>
      </c>
      <c r="E841" s="37" t="s">
        <v>77</v>
      </c>
      <c r="F841" s="32"/>
      <c r="G841" s="111">
        <f>SUM(G842)</f>
        <v>4360.9799999999996</v>
      </c>
      <c r="H841" s="106">
        <f>H842</f>
        <v>4360.9799999999996</v>
      </c>
      <c r="I841" s="106">
        <f t="shared" si="45"/>
        <v>100</v>
      </c>
    </row>
    <row r="842" spans="1:9" ht="31.5">
      <c r="A842" s="40" t="s">
        <v>234</v>
      </c>
      <c r="B842" s="32"/>
      <c r="C842" s="32" t="s">
        <v>269</v>
      </c>
      <c r="D842" s="32" t="s">
        <v>223</v>
      </c>
      <c r="E842" s="37" t="s">
        <v>77</v>
      </c>
      <c r="F842" s="53">
        <v>600</v>
      </c>
      <c r="G842" s="111">
        <f>SUM(G843,G845)</f>
        <v>4360.9799999999996</v>
      </c>
      <c r="H842" s="106">
        <f>H843+H845</f>
        <v>4360.9799999999996</v>
      </c>
      <c r="I842" s="106">
        <f t="shared" si="45"/>
        <v>100</v>
      </c>
    </row>
    <row r="843" spans="1:9" ht="15.75">
      <c r="A843" s="40" t="s">
        <v>235</v>
      </c>
      <c r="B843" s="32"/>
      <c r="C843" s="32" t="s">
        <v>269</v>
      </c>
      <c r="D843" s="32" t="s">
        <v>223</v>
      </c>
      <c r="E843" s="37" t="s">
        <v>77</v>
      </c>
      <c r="F843" s="41">
        <v>610</v>
      </c>
      <c r="G843" s="111">
        <f>SUM(G844)</f>
        <v>2836.98</v>
      </c>
      <c r="H843" s="106">
        <f>H844</f>
        <v>2836.98</v>
      </c>
      <c r="I843" s="106">
        <f t="shared" si="45"/>
        <v>100</v>
      </c>
    </row>
    <row r="844" spans="1:9" ht="15.75">
      <c r="A844" s="40" t="s">
        <v>238</v>
      </c>
      <c r="B844" s="32"/>
      <c r="C844" s="32" t="s">
        <v>269</v>
      </c>
      <c r="D844" s="32" t="s">
        <v>223</v>
      </c>
      <c r="E844" s="37" t="s">
        <v>77</v>
      </c>
      <c r="F844" s="41">
        <v>612</v>
      </c>
      <c r="G844" s="111">
        <v>2836.98</v>
      </c>
      <c r="H844" s="106">
        <v>2836.98</v>
      </c>
      <c r="I844" s="106">
        <f t="shared" si="45"/>
        <v>100</v>
      </c>
    </row>
    <row r="845" spans="1:9" ht="15.75">
      <c r="A845" s="40" t="s">
        <v>296</v>
      </c>
      <c r="B845" s="41"/>
      <c r="C845" s="32" t="s">
        <v>269</v>
      </c>
      <c r="D845" s="32" t="s">
        <v>223</v>
      </c>
      <c r="E845" s="37" t="s">
        <v>77</v>
      </c>
      <c r="F845" s="41">
        <v>620</v>
      </c>
      <c r="G845" s="111">
        <f>SUM(G846)</f>
        <v>1524</v>
      </c>
      <c r="H845" s="106">
        <f>H846</f>
        <v>1524</v>
      </c>
      <c r="I845" s="106">
        <f t="shared" ref="I845:I908" si="46">(H845/G845)*100</f>
        <v>100</v>
      </c>
    </row>
    <row r="846" spans="1:9" ht="15.75">
      <c r="A846" s="40" t="s">
        <v>298</v>
      </c>
      <c r="B846" s="32"/>
      <c r="C846" s="32" t="s">
        <v>269</v>
      </c>
      <c r="D846" s="32" t="s">
        <v>223</v>
      </c>
      <c r="E846" s="37" t="s">
        <v>77</v>
      </c>
      <c r="F846" s="41">
        <v>622</v>
      </c>
      <c r="G846" s="111">
        <v>1524</v>
      </c>
      <c r="H846" s="118">
        <v>1524</v>
      </c>
      <c r="I846" s="106">
        <f t="shared" si="46"/>
        <v>100</v>
      </c>
    </row>
    <row r="847" spans="1:9" ht="63">
      <c r="A847" s="52" t="s">
        <v>169</v>
      </c>
      <c r="B847" s="32"/>
      <c r="C847" s="32" t="s">
        <v>269</v>
      </c>
      <c r="D847" s="32" t="s">
        <v>223</v>
      </c>
      <c r="E847" s="37" t="s">
        <v>73</v>
      </c>
      <c r="F847" s="41"/>
      <c r="G847" s="111">
        <f>SUM(G848,G854,)</f>
        <v>2033.76</v>
      </c>
      <c r="H847" s="118">
        <f>H848+H854</f>
        <v>2030.52</v>
      </c>
      <c r="I847" s="106">
        <f t="shared" si="46"/>
        <v>99.840689166863356</v>
      </c>
    </row>
    <row r="848" spans="1:9" ht="47.25">
      <c r="A848" s="52" t="s">
        <v>74</v>
      </c>
      <c r="B848" s="41"/>
      <c r="C848" s="41" t="s">
        <v>269</v>
      </c>
      <c r="D848" s="32" t="s">
        <v>223</v>
      </c>
      <c r="E848" s="37" t="s">
        <v>155</v>
      </c>
      <c r="F848" s="41"/>
      <c r="G848" s="111">
        <f>SUM(G849)</f>
        <v>365.8</v>
      </c>
      <c r="H848" s="106">
        <f>H849</f>
        <v>365.56</v>
      </c>
      <c r="I848" s="106">
        <f t="shared" si="46"/>
        <v>99.93439037725534</v>
      </c>
    </row>
    <row r="849" spans="1:9" ht="31.5">
      <c r="A849" s="40" t="s">
        <v>234</v>
      </c>
      <c r="B849" s="32"/>
      <c r="C849" s="32" t="s">
        <v>269</v>
      </c>
      <c r="D849" s="32" t="s">
        <v>223</v>
      </c>
      <c r="E849" s="37" t="s">
        <v>155</v>
      </c>
      <c r="F849" s="53">
        <v>600</v>
      </c>
      <c r="G849" s="111">
        <f>SUM(G850,G852)</f>
        <v>365.8</v>
      </c>
      <c r="H849" s="106">
        <f>H850+H852</f>
        <v>365.56</v>
      </c>
      <c r="I849" s="106">
        <f t="shared" si="46"/>
        <v>99.93439037725534</v>
      </c>
    </row>
    <row r="850" spans="1:9" ht="15.75">
      <c r="A850" s="40" t="s">
        <v>235</v>
      </c>
      <c r="B850" s="32"/>
      <c r="C850" s="32" t="s">
        <v>269</v>
      </c>
      <c r="D850" s="32" t="s">
        <v>223</v>
      </c>
      <c r="E850" s="37" t="s">
        <v>155</v>
      </c>
      <c r="F850" s="41">
        <v>610</v>
      </c>
      <c r="G850" s="111">
        <f>SUM(G851)</f>
        <v>248.56</v>
      </c>
      <c r="H850" s="106">
        <f>H851</f>
        <v>248.4</v>
      </c>
      <c r="I850" s="106">
        <f t="shared" si="46"/>
        <v>99.93562922433216</v>
      </c>
    </row>
    <row r="851" spans="1:9" ht="15.75">
      <c r="A851" s="40" t="s">
        <v>238</v>
      </c>
      <c r="B851" s="32"/>
      <c r="C851" s="32" t="s">
        <v>269</v>
      </c>
      <c r="D851" s="32" t="s">
        <v>223</v>
      </c>
      <c r="E851" s="37" t="s">
        <v>155</v>
      </c>
      <c r="F851" s="41">
        <v>612</v>
      </c>
      <c r="G851" s="111">
        <v>248.56</v>
      </c>
      <c r="H851" s="106">
        <v>248.4</v>
      </c>
      <c r="I851" s="106">
        <f t="shared" si="46"/>
        <v>99.93562922433216</v>
      </c>
    </row>
    <row r="852" spans="1:9" ht="15.75">
      <c r="A852" s="40" t="s">
        <v>296</v>
      </c>
      <c r="B852" s="41"/>
      <c r="C852" s="32" t="s">
        <v>269</v>
      </c>
      <c r="D852" s="32" t="s">
        <v>223</v>
      </c>
      <c r="E852" s="37" t="s">
        <v>155</v>
      </c>
      <c r="F852" s="41">
        <v>620</v>
      </c>
      <c r="G852" s="111">
        <f>SUM(G853)</f>
        <v>117.24</v>
      </c>
      <c r="H852" s="106">
        <f>H853</f>
        <v>117.16</v>
      </c>
      <c r="I852" s="106">
        <f t="shared" si="46"/>
        <v>99.931763903104738</v>
      </c>
    </row>
    <row r="853" spans="1:9" ht="15.75">
      <c r="A853" s="40" t="s">
        <v>298</v>
      </c>
      <c r="B853" s="32"/>
      <c r="C853" s="32" t="s">
        <v>269</v>
      </c>
      <c r="D853" s="32" t="s">
        <v>223</v>
      </c>
      <c r="E853" s="37" t="s">
        <v>155</v>
      </c>
      <c r="F853" s="41">
        <v>622</v>
      </c>
      <c r="G853" s="111">
        <v>117.24</v>
      </c>
      <c r="H853" s="118">
        <v>117.16</v>
      </c>
      <c r="I853" s="106">
        <f t="shared" si="46"/>
        <v>99.931763903104738</v>
      </c>
    </row>
    <row r="854" spans="1:9" ht="31.5">
      <c r="A854" s="52" t="s">
        <v>75</v>
      </c>
      <c r="B854" s="32"/>
      <c r="C854" s="32" t="s">
        <v>269</v>
      </c>
      <c r="D854" s="32" t="s">
        <v>223</v>
      </c>
      <c r="E854" s="37" t="s">
        <v>79</v>
      </c>
      <c r="F854" s="41"/>
      <c r="G854" s="111">
        <f>SUM(G855,)</f>
        <v>1667.96</v>
      </c>
      <c r="H854" s="118">
        <f>H855</f>
        <v>1664.96</v>
      </c>
      <c r="I854" s="106">
        <f t="shared" si="46"/>
        <v>99.820139571692366</v>
      </c>
    </row>
    <row r="855" spans="1:9" ht="31.5">
      <c r="A855" s="40" t="s">
        <v>234</v>
      </c>
      <c r="B855" s="32"/>
      <c r="C855" s="32" t="s">
        <v>269</v>
      </c>
      <c r="D855" s="32" t="s">
        <v>223</v>
      </c>
      <c r="E855" s="37" t="s">
        <v>79</v>
      </c>
      <c r="F855" s="53">
        <v>600</v>
      </c>
      <c r="G855" s="111">
        <f>SUM(G856,G858,)</f>
        <v>1667.96</v>
      </c>
      <c r="H855" s="106">
        <f>H856+H858</f>
        <v>1664.96</v>
      </c>
      <c r="I855" s="106">
        <f t="shared" si="46"/>
        <v>99.820139571692366</v>
      </c>
    </row>
    <row r="856" spans="1:9" ht="15.75">
      <c r="A856" s="40" t="s">
        <v>235</v>
      </c>
      <c r="B856" s="32"/>
      <c r="C856" s="32" t="s">
        <v>269</v>
      </c>
      <c r="D856" s="32" t="s">
        <v>223</v>
      </c>
      <c r="E856" s="37" t="s">
        <v>79</v>
      </c>
      <c r="F856" s="41">
        <v>610</v>
      </c>
      <c r="G856" s="111">
        <f>SUM(G857)</f>
        <v>1224.24</v>
      </c>
      <c r="H856" s="106">
        <f>H857</f>
        <v>1224.24</v>
      </c>
      <c r="I856" s="106">
        <f t="shared" si="46"/>
        <v>100</v>
      </c>
    </row>
    <row r="857" spans="1:9" ht="15.75">
      <c r="A857" s="40" t="s">
        <v>238</v>
      </c>
      <c r="B857" s="32"/>
      <c r="C857" s="32" t="s">
        <v>269</v>
      </c>
      <c r="D857" s="32" t="s">
        <v>223</v>
      </c>
      <c r="E857" s="37" t="s">
        <v>79</v>
      </c>
      <c r="F857" s="41">
        <v>612</v>
      </c>
      <c r="G857" s="111">
        <v>1224.24</v>
      </c>
      <c r="H857" s="106">
        <v>1224.24</v>
      </c>
      <c r="I857" s="106">
        <f t="shared" si="46"/>
        <v>100</v>
      </c>
    </row>
    <row r="858" spans="1:9" ht="15.75">
      <c r="A858" s="40" t="s">
        <v>296</v>
      </c>
      <c r="B858" s="41"/>
      <c r="C858" s="32" t="s">
        <v>269</v>
      </c>
      <c r="D858" s="32" t="s">
        <v>223</v>
      </c>
      <c r="E858" s="37" t="s">
        <v>79</v>
      </c>
      <c r="F858" s="41">
        <v>620</v>
      </c>
      <c r="G858" s="111">
        <f>SUM(G859)</f>
        <v>443.72</v>
      </c>
      <c r="H858" s="106">
        <f>H859</f>
        <v>440.72</v>
      </c>
      <c r="I858" s="106">
        <f t="shared" si="46"/>
        <v>99.323897953664471</v>
      </c>
    </row>
    <row r="859" spans="1:9" ht="15.75">
      <c r="A859" s="40" t="s">
        <v>298</v>
      </c>
      <c r="B859" s="32"/>
      <c r="C859" s="32" t="s">
        <v>269</v>
      </c>
      <c r="D859" s="32" t="s">
        <v>223</v>
      </c>
      <c r="E859" s="37" t="s">
        <v>79</v>
      </c>
      <c r="F859" s="41">
        <v>622</v>
      </c>
      <c r="G859" s="111">
        <v>443.72</v>
      </c>
      <c r="H859" s="118">
        <v>440.72</v>
      </c>
      <c r="I859" s="106">
        <f t="shared" si="46"/>
        <v>99.323897953664471</v>
      </c>
    </row>
    <row r="860" spans="1:9" ht="31.5">
      <c r="A860" s="52" t="s">
        <v>448</v>
      </c>
      <c r="B860" s="32"/>
      <c r="C860" s="32" t="s">
        <v>269</v>
      </c>
      <c r="D860" s="32" t="s">
        <v>223</v>
      </c>
      <c r="E860" s="37" t="s">
        <v>82</v>
      </c>
      <c r="F860" s="41"/>
      <c r="G860" s="111">
        <f>SUM(G861)</f>
        <v>68</v>
      </c>
      <c r="H860" s="118">
        <f>H861</f>
        <v>68</v>
      </c>
      <c r="I860" s="106">
        <f t="shared" si="46"/>
        <v>100</v>
      </c>
    </row>
    <row r="861" spans="1:9" ht="31.5">
      <c r="A861" s="52" t="s">
        <v>477</v>
      </c>
      <c r="B861" s="32"/>
      <c r="C861" s="32" t="s">
        <v>269</v>
      </c>
      <c r="D861" s="32" t="s">
        <v>223</v>
      </c>
      <c r="E861" s="37" t="s">
        <v>479</v>
      </c>
      <c r="F861" s="41"/>
      <c r="G861" s="111">
        <f>SUM(G862)</f>
        <v>68</v>
      </c>
      <c r="H861" s="106">
        <f>H862</f>
        <v>68</v>
      </c>
      <c r="I861" s="106">
        <f t="shared" si="46"/>
        <v>100</v>
      </c>
    </row>
    <row r="862" spans="1:9" ht="31.5">
      <c r="A862" s="40" t="s">
        <v>234</v>
      </c>
      <c r="B862" s="33"/>
      <c r="C862" s="33" t="s">
        <v>269</v>
      </c>
      <c r="D862" s="32" t="s">
        <v>223</v>
      </c>
      <c r="E862" s="37" t="s">
        <v>479</v>
      </c>
      <c r="F862" s="53">
        <v>600</v>
      </c>
      <c r="G862" s="111">
        <f>SUM(G863,)</f>
        <v>68</v>
      </c>
      <c r="H862" s="106">
        <f>H863</f>
        <v>68</v>
      </c>
      <c r="I862" s="106">
        <f t="shared" si="46"/>
        <v>100</v>
      </c>
    </row>
    <row r="863" spans="1:9" ht="15.75">
      <c r="A863" s="40" t="s">
        <v>235</v>
      </c>
      <c r="B863" s="32"/>
      <c r="C863" s="32" t="s">
        <v>269</v>
      </c>
      <c r="D863" s="32" t="s">
        <v>223</v>
      </c>
      <c r="E863" s="37" t="s">
        <v>479</v>
      </c>
      <c r="F863" s="41">
        <v>610</v>
      </c>
      <c r="G863" s="111">
        <f>SUM(G864)</f>
        <v>68</v>
      </c>
      <c r="H863" s="106">
        <f>H864</f>
        <v>68</v>
      </c>
      <c r="I863" s="106">
        <f t="shared" si="46"/>
        <v>100</v>
      </c>
    </row>
    <row r="864" spans="1:9" ht="15.75">
      <c r="A864" s="40" t="s">
        <v>238</v>
      </c>
      <c r="B864" s="32"/>
      <c r="C864" s="32" t="s">
        <v>269</v>
      </c>
      <c r="D864" s="32" t="s">
        <v>223</v>
      </c>
      <c r="E864" s="37" t="s">
        <v>479</v>
      </c>
      <c r="F864" s="41">
        <v>612</v>
      </c>
      <c r="G864" s="111">
        <v>68</v>
      </c>
      <c r="H864" s="106">
        <v>68</v>
      </c>
      <c r="I864" s="106">
        <f t="shared" si="46"/>
        <v>100</v>
      </c>
    </row>
    <row r="865" spans="1:9" ht="63">
      <c r="A865" s="34" t="s">
        <v>736</v>
      </c>
      <c r="B865" s="32"/>
      <c r="C865" s="32" t="s">
        <v>269</v>
      </c>
      <c r="D865" s="32" t="s">
        <v>223</v>
      </c>
      <c r="E865" s="37" t="s">
        <v>83</v>
      </c>
      <c r="F865" s="41"/>
      <c r="G865" s="111">
        <f>SUM(G866)</f>
        <v>235.5</v>
      </c>
      <c r="H865" s="106">
        <f>H866</f>
        <v>235.06</v>
      </c>
      <c r="I865" s="106">
        <f t="shared" si="46"/>
        <v>99.813163481953296</v>
      </c>
    </row>
    <row r="866" spans="1:9" ht="31.5">
      <c r="A866" s="34" t="s">
        <v>84</v>
      </c>
      <c r="B866" s="32"/>
      <c r="C866" s="32" t="s">
        <v>269</v>
      </c>
      <c r="D866" s="32" t="s">
        <v>223</v>
      </c>
      <c r="E866" s="37" t="s">
        <v>157</v>
      </c>
      <c r="F866" s="32"/>
      <c r="G866" s="111">
        <f>SUM(G867)</f>
        <v>235.5</v>
      </c>
      <c r="H866" s="106">
        <f>H867</f>
        <v>235.06</v>
      </c>
      <c r="I866" s="106">
        <f t="shared" si="46"/>
        <v>99.813163481953296</v>
      </c>
    </row>
    <row r="867" spans="1:9" ht="31.5">
      <c r="A867" s="40" t="s">
        <v>234</v>
      </c>
      <c r="B867" s="33"/>
      <c r="C867" s="33" t="s">
        <v>269</v>
      </c>
      <c r="D867" s="32" t="s">
        <v>223</v>
      </c>
      <c r="E867" s="37" t="s">
        <v>157</v>
      </c>
      <c r="F867" s="53">
        <v>600</v>
      </c>
      <c r="G867" s="111">
        <f>SUM(G868,G870)</f>
        <v>235.5</v>
      </c>
      <c r="H867" s="106">
        <f>H868+H870</f>
        <v>235.06</v>
      </c>
      <c r="I867" s="106">
        <f t="shared" si="46"/>
        <v>99.813163481953296</v>
      </c>
    </row>
    <row r="868" spans="1:9" ht="15.75">
      <c r="A868" s="40" t="s">
        <v>235</v>
      </c>
      <c r="B868" s="32"/>
      <c r="C868" s="32" t="s">
        <v>269</v>
      </c>
      <c r="D868" s="32" t="s">
        <v>223</v>
      </c>
      <c r="E868" s="37" t="s">
        <v>157</v>
      </c>
      <c r="F868" s="41">
        <v>610</v>
      </c>
      <c r="G868" s="111">
        <f>SUM(G869)</f>
        <v>162</v>
      </c>
      <c r="H868" s="106">
        <f>H869</f>
        <v>161.56</v>
      </c>
      <c r="I868" s="106">
        <f t="shared" si="46"/>
        <v>99.728395061728392</v>
      </c>
    </row>
    <row r="869" spans="1:9" ht="15.75">
      <c r="A869" s="40" t="s">
        <v>238</v>
      </c>
      <c r="B869" s="32"/>
      <c r="C869" s="32" t="s">
        <v>269</v>
      </c>
      <c r="D869" s="32" t="s">
        <v>223</v>
      </c>
      <c r="E869" s="37" t="s">
        <v>157</v>
      </c>
      <c r="F869" s="41">
        <v>612</v>
      </c>
      <c r="G869" s="111">
        <v>162</v>
      </c>
      <c r="H869" s="106">
        <v>161.56</v>
      </c>
      <c r="I869" s="106">
        <f t="shared" si="46"/>
        <v>99.728395061728392</v>
      </c>
    </row>
    <row r="870" spans="1:9" s="12" customFormat="1" ht="15.75">
      <c r="A870" s="40" t="s">
        <v>296</v>
      </c>
      <c r="B870" s="41"/>
      <c r="C870" s="32" t="s">
        <v>269</v>
      </c>
      <c r="D870" s="32" t="s">
        <v>223</v>
      </c>
      <c r="E870" s="37" t="s">
        <v>157</v>
      </c>
      <c r="F870" s="41">
        <v>620</v>
      </c>
      <c r="G870" s="111">
        <f>SUM(G871)</f>
        <v>73.5</v>
      </c>
      <c r="H870" s="106">
        <f>H871</f>
        <v>73.5</v>
      </c>
      <c r="I870" s="106">
        <f t="shared" si="46"/>
        <v>100</v>
      </c>
    </row>
    <row r="871" spans="1:9" s="12" customFormat="1" ht="15.75">
      <c r="A871" s="40" t="s">
        <v>298</v>
      </c>
      <c r="B871" s="32"/>
      <c r="C871" s="32" t="s">
        <v>269</v>
      </c>
      <c r="D871" s="32" t="s">
        <v>223</v>
      </c>
      <c r="E871" s="37" t="s">
        <v>157</v>
      </c>
      <c r="F871" s="41">
        <v>622</v>
      </c>
      <c r="G871" s="111">
        <v>73.5</v>
      </c>
      <c r="H871" s="118">
        <v>73.5</v>
      </c>
      <c r="I871" s="106">
        <f t="shared" si="46"/>
        <v>100</v>
      </c>
    </row>
    <row r="872" spans="1:9" ht="47.25">
      <c r="A872" s="34" t="s">
        <v>337</v>
      </c>
      <c r="B872" s="32"/>
      <c r="C872" s="32" t="s">
        <v>269</v>
      </c>
      <c r="D872" s="32" t="s">
        <v>223</v>
      </c>
      <c r="E872" s="36" t="s">
        <v>36</v>
      </c>
      <c r="F872" s="41"/>
      <c r="G872" s="111">
        <f>SUM(G873)</f>
        <v>483.4</v>
      </c>
      <c r="H872" s="106">
        <f>H873</f>
        <v>483.4</v>
      </c>
      <c r="I872" s="106">
        <f t="shared" si="46"/>
        <v>100</v>
      </c>
    </row>
    <row r="873" spans="1:9" ht="31.5">
      <c r="A873" s="39" t="s">
        <v>182</v>
      </c>
      <c r="B873" s="32"/>
      <c r="C873" s="32" t="s">
        <v>269</v>
      </c>
      <c r="D873" s="32" t="s">
        <v>223</v>
      </c>
      <c r="E873" s="36" t="s">
        <v>340</v>
      </c>
      <c r="F873" s="41"/>
      <c r="G873" s="111">
        <f>SUM(G874)</f>
        <v>483.4</v>
      </c>
      <c r="H873" s="106">
        <f>H874</f>
        <v>483.4</v>
      </c>
      <c r="I873" s="106">
        <f t="shared" si="46"/>
        <v>100</v>
      </c>
    </row>
    <row r="874" spans="1:9" ht="47.25">
      <c r="A874" s="39" t="s">
        <v>180</v>
      </c>
      <c r="B874" s="32"/>
      <c r="C874" s="32" t="s">
        <v>269</v>
      </c>
      <c r="D874" s="32" t="s">
        <v>223</v>
      </c>
      <c r="E874" s="36" t="s">
        <v>341</v>
      </c>
      <c r="F874" s="41"/>
      <c r="G874" s="111">
        <f>SUM(G875)</f>
        <v>483.4</v>
      </c>
      <c r="H874" s="106">
        <f>H875</f>
        <v>483.4</v>
      </c>
      <c r="I874" s="106">
        <f t="shared" si="46"/>
        <v>100</v>
      </c>
    </row>
    <row r="875" spans="1:9" ht="31.5">
      <c r="A875" s="40" t="s">
        <v>234</v>
      </c>
      <c r="B875" s="32"/>
      <c r="C875" s="32" t="s">
        <v>269</v>
      </c>
      <c r="D875" s="32" t="s">
        <v>223</v>
      </c>
      <c r="E875" s="36" t="s">
        <v>341</v>
      </c>
      <c r="F875" s="53">
        <v>600</v>
      </c>
      <c r="G875" s="111">
        <f>SUM(G876)</f>
        <v>483.4</v>
      </c>
      <c r="H875" s="106">
        <f>H876</f>
        <v>483.4</v>
      </c>
      <c r="I875" s="106">
        <f t="shared" si="46"/>
        <v>100</v>
      </c>
    </row>
    <row r="876" spans="1:9" ht="15.75">
      <c r="A876" s="40" t="s">
        <v>235</v>
      </c>
      <c r="B876" s="32"/>
      <c r="C876" s="32" t="s">
        <v>269</v>
      </c>
      <c r="D876" s="32" t="s">
        <v>223</v>
      </c>
      <c r="E876" s="36" t="s">
        <v>341</v>
      </c>
      <c r="F876" s="41">
        <v>610</v>
      </c>
      <c r="G876" s="111">
        <f>SUM(G877)</f>
        <v>483.4</v>
      </c>
      <c r="H876" s="106">
        <f>H877</f>
        <v>483.4</v>
      </c>
      <c r="I876" s="106">
        <f t="shared" si="46"/>
        <v>100</v>
      </c>
    </row>
    <row r="877" spans="1:9" ht="15.75">
      <c r="A877" s="40" t="s">
        <v>238</v>
      </c>
      <c r="B877" s="32"/>
      <c r="C877" s="32" t="s">
        <v>269</v>
      </c>
      <c r="D877" s="32" t="s">
        <v>223</v>
      </c>
      <c r="E877" s="36" t="s">
        <v>341</v>
      </c>
      <c r="F877" s="41">
        <v>612</v>
      </c>
      <c r="G877" s="111">
        <v>483.4</v>
      </c>
      <c r="H877" s="106">
        <v>483.4</v>
      </c>
      <c r="I877" s="106">
        <f t="shared" si="46"/>
        <v>100</v>
      </c>
    </row>
    <row r="878" spans="1:9" ht="31.5">
      <c r="A878" s="34" t="s">
        <v>344</v>
      </c>
      <c r="B878" s="32"/>
      <c r="C878" s="32" t="s">
        <v>269</v>
      </c>
      <c r="D878" s="32" t="s">
        <v>223</v>
      </c>
      <c r="E878" s="36" t="s">
        <v>38</v>
      </c>
      <c r="F878" s="41"/>
      <c r="G878" s="111">
        <f>SUM(G879)</f>
        <v>2239.96</v>
      </c>
      <c r="H878" s="106">
        <f>H879</f>
        <v>2210.36</v>
      </c>
      <c r="I878" s="106">
        <f t="shared" si="46"/>
        <v>98.678547831211276</v>
      </c>
    </row>
    <row r="879" spans="1:9" ht="31.5">
      <c r="A879" s="40" t="s">
        <v>456</v>
      </c>
      <c r="B879" s="32"/>
      <c r="C879" s="32" t="s">
        <v>269</v>
      </c>
      <c r="D879" s="32" t="s">
        <v>223</v>
      </c>
      <c r="E879" s="36" t="s">
        <v>457</v>
      </c>
      <c r="F879" s="41"/>
      <c r="G879" s="111">
        <f>SUM(G880)</f>
        <v>2239.96</v>
      </c>
      <c r="H879" s="106">
        <f>H880</f>
        <v>2210.36</v>
      </c>
      <c r="I879" s="106">
        <f t="shared" si="46"/>
        <v>98.678547831211276</v>
      </c>
    </row>
    <row r="880" spans="1:9" ht="31.5">
      <c r="A880" s="40" t="s">
        <v>458</v>
      </c>
      <c r="B880" s="36"/>
      <c r="C880" s="41" t="s">
        <v>269</v>
      </c>
      <c r="D880" s="32" t="s">
        <v>223</v>
      </c>
      <c r="E880" s="36" t="s">
        <v>459</v>
      </c>
      <c r="F880" s="41"/>
      <c r="G880" s="111">
        <f>SUM(G881)</f>
        <v>2239.96</v>
      </c>
      <c r="H880" s="106">
        <f>H881</f>
        <v>2210.36</v>
      </c>
      <c r="I880" s="106">
        <f t="shared" si="46"/>
        <v>98.678547831211276</v>
      </c>
    </row>
    <row r="881" spans="1:9" ht="31.5">
      <c r="A881" s="40" t="s">
        <v>234</v>
      </c>
      <c r="B881" s="32"/>
      <c r="C881" s="32" t="s">
        <v>269</v>
      </c>
      <c r="D881" s="32" t="s">
        <v>223</v>
      </c>
      <c r="E881" s="36" t="s">
        <v>459</v>
      </c>
      <c r="F881" s="53">
        <v>600</v>
      </c>
      <c r="G881" s="111">
        <f>SUM(G882,G884)</f>
        <v>2239.96</v>
      </c>
      <c r="H881" s="106">
        <f>H882+H884</f>
        <v>2210.36</v>
      </c>
      <c r="I881" s="106">
        <f t="shared" si="46"/>
        <v>98.678547831211276</v>
      </c>
    </row>
    <row r="882" spans="1:9" ht="15.75">
      <c r="A882" s="40" t="s">
        <v>235</v>
      </c>
      <c r="B882" s="32"/>
      <c r="C882" s="32" t="s">
        <v>269</v>
      </c>
      <c r="D882" s="32" t="s">
        <v>223</v>
      </c>
      <c r="E882" s="36" t="s">
        <v>459</v>
      </c>
      <c r="F882" s="41">
        <v>610</v>
      </c>
      <c r="G882" s="111">
        <f>SUM(G883)</f>
        <v>1350.21</v>
      </c>
      <c r="H882" s="106">
        <f>H883</f>
        <v>1335.19</v>
      </c>
      <c r="I882" s="106">
        <f t="shared" si="46"/>
        <v>98.887580450448453</v>
      </c>
    </row>
    <row r="883" spans="1:9" ht="15.75">
      <c r="A883" s="40" t="s">
        <v>238</v>
      </c>
      <c r="B883" s="32"/>
      <c r="C883" s="32" t="s">
        <v>269</v>
      </c>
      <c r="D883" s="32" t="s">
        <v>223</v>
      </c>
      <c r="E883" s="36" t="s">
        <v>459</v>
      </c>
      <c r="F883" s="41">
        <v>612</v>
      </c>
      <c r="G883" s="111">
        <v>1350.21</v>
      </c>
      <c r="H883" s="106">
        <v>1335.19</v>
      </c>
      <c r="I883" s="106">
        <f t="shared" si="46"/>
        <v>98.887580450448453</v>
      </c>
    </row>
    <row r="884" spans="1:9" ht="15.75">
      <c r="A884" s="40" t="s">
        <v>296</v>
      </c>
      <c r="B884" s="41"/>
      <c r="C884" s="32" t="s">
        <v>269</v>
      </c>
      <c r="D884" s="32" t="s">
        <v>223</v>
      </c>
      <c r="E884" s="36" t="s">
        <v>459</v>
      </c>
      <c r="F884" s="41">
        <v>620</v>
      </c>
      <c r="G884" s="111">
        <f>SUM(G885)</f>
        <v>889.75</v>
      </c>
      <c r="H884" s="106">
        <f>H885</f>
        <v>875.17</v>
      </c>
      <c r="I884" s="106">
        <f t="shared" si="46"/>
        <v>98.361337454341097</v>
      </c>
    </row>
    <row r="885" spans="1:9" ht="15.75">
      <c r="A885" s="40" t="s">
        <v>298</v>
      </c>
      <c r="B885" s="32"/>
      <c r="C885" s="32" t="s">
        <v>269</v>
      </c>
      <c r="D885" s="32" t="s">
        <v>223</v>
      </c>
      <c r="E885" s="36" t="s">
        <v>459</v>
      </c>
      <c r="F885" s="41">
        <v>622</v>
      </c>
      <c r="G885" s="111">
        <v>889.75</v>
      </c>
      <c r="H885" s="118">
        <v>875.17</v>
      </c>
      <c r="I885" s="106">
        <f t="shared" si="46"/>
        <v>98.361337454341097</v>
      </c>
    </row>
    <row r="886" spans="1:9" ht="31.5">
      <c r="A886" s="34" t="s">
        <v>333</v>
      </c>
      <c r="B886" s="32"/>
      <c r="C886" s="32" t="s">
        <v>269</v>
      </c>
      <c r="D886" s="32" t="s">
        <v>223</v>
      </c>
      <c r="E886" s="36" t="s">
        <v>114</v>
      </c>
      <c r="F886" s="32"/>
      <c r="G886" s="111">
        <f>SUM(G887,)</f>
        <v>733784.03</v>
      </c>
      <c r="H886" s="106">
        <f>H887</f>
        <v>714476.94000000006</v>
      </c>
      <c r="I886" s="106">
        <f t="shared" si="46"/>
        <v>97.368832079924118</v>
      </c>
    </row>
    <row r="887" spans="1:9" ht="24" customHeight="1">
      <c r="A887" s="34" t="s">
        <v>7</v>
      </c>
      <c r="B887" s="32"/>
      <c r="C887" s="32" t="s">
        <v>269</v>
      </c>
      <c r="D887" s="32" t="s">
        <v>223</v>
      </c>
      <c r="E887" s="37" t="s">
        <v>122</v>
      </c>
      <c r="F887" s="32"/>
      <c r="G887" s="111">
        <f>SUM(G888,G907,G912,G933,G944,G951,G958)</f>
        <v>733784.03</v>
      </c>
      <c r="H887" s="106">
        <f>H888+H907+H912+H933+H944+H951+H958</f>
        <v>714476.94000000006</v>
      </c>
      <c r="I887" s="106">
        <f t="shared" si="46"/>
        <v>97.368832079924118</v>
      </c>
    </row>
    <row r="888" spans="1:9" ht="166.5" customHeight="1">
      <c r="A888" s="34" t="s">
        <v>368</v>
      </c>
      <c r="B888" s="32"/>
      <c r="C888" s="32" t="s">
        <v>269</v>
      </c>
      <c r="D888" s="32" t="s">
        <v>223</v>
      </c>
      <c r="E888" s="37" t="s">
        <v>123</v>
      </c>
      <c r="F888" s="32"/>
      <c r="G888" s="111">
        <f>SUM(G889,G895,G899)</f>
        <v>589026.67000000004</v>
      </c>
      <c r="H888" s="106">
        <f>H889+H895+H899</f>
        <v>573468.72</v>
      </c>
      <c r="I888" s="106">
        <f t="shared" si="46"/>
        <v>97.358701941288999</v>
      </c>
    </row>
    <row r="889" spans="1:9" ht="15.75">
      <c r="A889" s="30" t="s">
        <v>16</v>
      </c>
      <c r="B889" s="32"/>
      <c r="C889" s="32" t="s">
        <v>269</v>
      </c>
      <c r="D889" s="32" t="s">
        <v>223</v>
      </c>
      <c r="E889" s="37" t="s">
        <v>124</v>
      </c>
      <c r="F889" s="32"/>
      <c r="G889" s="111">
        <f>SUM(G890)</f>
        <v>3679.99</v>
      </c>
      <c r="H889" s="106">
        <f>H890</f>
        <v>3679.97</v>
      </c>
      <c r="I889" s="106">
        <f t="shared" si="46"/>
        <v>99.999456520262285</v>
      </c>
    </row>
    <row r="890" spans="1:9" ht="31.5">
      <c r="A890" s="40" t="s">
        <v>234</v>
      </c>
      <c r="B890" s="32"/>
      <c r="C890" s="32" t="s">
        <v>269</v>
      </c>
      <c r="D890" s="32" t="s">
        <v>223</v>
      </c>
      <c r="E890" s="37" t="s">
        <v>124</v>
      </c>
      <c r="F890" s="53">
        <v>600</v>
      </c>
      <c r="G890" s="111">
        <f>SUM(G891,G893)</f>
        <v>3679.99</v>
      </c>
      <c r="H890" s="106">
        <f>H891+H893</f>
        <v>3679.97</v>
      </c>
      <c r="I890" s="106">
        <f t="shared" si="46"/>
        <v>99.999456520262285</v>
      </c>
    </row>
    <row r="891" spans="1:9" ht="15.75">
      <c r="A891" s="40" t="s">
        <v>235</v>
      </c>
      <c r="B891" s="32"/>
      <c r="C891" s="32" t="s">
        <v>269</v>
      </c>
      <c r="D891" s="32" t="s">
        <v>223</v>
      </c>
      <c r="E891" s="37" t="s">
        <v>124</v>
      </c>
      <c r="F891" s="41">
        <v>610</v>
      </c>
      <c r="G891" s="111">
        <f>SUM(G892,)</f>
        <v>1097.8399999999999</v>
      </c>
      <c r="H891" s="106">
        <f>H892</f>
        <v>1097.83</v>
      </c>
      <c r="I891" s="106">
        <f t="shared" si="46"/>
        <v>99.999089120454713</v>
      </c>
    </row>
    <row r="892" spans="1:9" ht="47.25">
      <c r="A892" s="40" t="s">
        <v>236</v>
      </c>
      <c r="B892" s="32"/>
      <c r="C892" s="32" t="s">
        <v>269</v>
      </c>
      <c r="D892" s="32" t="s">
        <v>223</v>
      </c>
      <c r="E892" s="37" t="s">
        <v>124</v>
      </c>
      <c r="F892" s="41">
        <v>611</v>
      </c>
      <c r="G892" s="111">
        <v>1097.8399999999999</v>
      </c>
      <c r="H892" s="106">
        <v>1097.83</v>
      </c>
      <c r="I892" s="106">
        <f t="shared" si="46"/>
        <v>99.999089120454713</v>
      </c>
    </row>
    <row r="893" spans="1:9" ht="15.75">
      <c r="A893" s="40" t="s">
        <v>296</v>
      </c>
      <c r="B893" s="32"/>
      <c r="C893" s="32" t="s">
        <v>269</v>
      </c>
      <c r="D893" s="32" t="s">
        <v>223</v>
      </c>
      <c r="E893" s="37" t="s">
        <v>124</v>
      </c>
      <c r="F893" s="41">
        <v>620</v>
      </c>
      <c r="G893" s="111">
        <f>SUM(G894,)</f>
        <v>2582.15</v>
      </c>
      <c r="H893" s="106">
        <f>H894</f>
        <v>2582.14</v>
      </c>
      <c r="I893" s="106">
        <f t="shared" si="46"/>
        <v>99.999612725829252</v>
      </c>
    </row>
    <row r="894" spans="1:9" ht="47.25">
      <c r="A894" s="40" t="s">
        <v>297</v>
      </c>
      <c r="B894" s="32"/>
      <c r="C894" s="32" t="s">
        <v>269</v>
      </c>
      <c r="D894" s="32" t="s">
        <v>223</v>
      </c>
      <c r="E894" s="37" t="s">
        <v>124</v>
      </c>
      <c r="F894" s="41">
        <v>621</v>
      </c>
      <c r="G894" s="111">
        <v>2582.15</v>
      </c>
      <c r="H894" s="106">
        <v>2582.14</v>
      </c>
      <c r="I894" s="106">
        <f t="shared" si="46"/>
        <v>99.999612725829252</v>
      </c>
    </row>
    <row r="895" spans="1:9" ht="15.75">
      <c r="A895" s="30" t="s">
        <v>17</v>
      </c>
      <c r="B895" s="32"/>
      <c r="C895" s="32" t="s">
        <v>269</v>
      </c>
      <c r="D895" s="32" t="s">
        <v>223</v>
      </c>
      <c r="E895" s="37" t="s">
        <v>125</v>
      </c>
      <c r="F895" s="58"/>
      <c r="G895" s="111">
        <f>SUM(G896)</f>
        <v>241.68</v>
      </c>
      <c r="H895" s="106">
        <f>H896</f>
        <v>241.67</v>
      </c>
      <c r="I895" s="106">
        <f t="shared" si="46"/>
        <v>99.995862297252557</v>
      </c>
    </row>
    <row r="896" spans="1:9" ht="31.5">
      <c r="A896" s="40" t="s">
        <v>234</v>
      </c>
      <c r="B896" s="32"/>
      <c r="C896" s="32" t="s">
        <v>269</v>
      </c>
      <c r="D896" s="32" t="s">
        <v>223</v>
      </c>
      <c r="E896" s="37" t="s">
        <v>125</v>
      </c>
      <c r="F896" s="53">
        <v>600</v>
      </c>
      <c r="G896" s="111">
        <f>SUM(G897)</f>
        <v>241.68</v>
      </c>
      <c r="H896" s="106">
        <f>H897</f>
        <v>241.67</v>
      </c>
      <c r="I896" s="106">
        <f t="shared" si="46"/>
        <v>99.995862297252557</v>
      </c>
    </row>
    <row r="897" spans="1:9" ht="15.75">
      <c r="A897" s="40" t="s">
        <v>235</v>
      </c>
      <c r="B897" s="32"/>
      <c r="C897" s="32" t="s">
        <v>269</v>
      </c>
      <c r="D897" s="32" t="s">
        <v>223</v>
      </c>
      <c r="E897" s="37" t="s">
        <v>125</v>
      </c>
      <c r="F897" s="41">
        <v>610</v>
      </c>
      <c r="G897" s="111">
        <f>SUM(G898,)</f>
        <v>241.68</v>
      </c>
      <c r="H897" s="106">
        <f>H898</f>
        <v>241.67</v>
      </c>
      <c r="I897" s="106">
        <f t="shared" si="46"/>
        <v>99.995862297252557</v>
      </c>
    </row>
    <row r="898" spans="1:9" ht="47.25">
      <c r="A898" s="40" t="s">
        <v>236</v>
      </c>
      <c r="B898" s="32"/>
      <c r="C898" s="32" t="s">
        <v>269</v>
      </c>
      <c r="D898" s="32" t="s">
        <v>223</v>
      </c>
      <c r="E898" s="37" t="s">
        <v>125</v>
      </c>
      <c r="F898" s="41">
        <v>611</v>
      </c>
      <c r="G898" s="111">
        <v>241.68</v>
      </c>
      <c r="H898" s="106">
        <v>241.67</v>
      </c>
      <c r="I898" s="106">
        <f t="shared" si="46"/>
        <v>99.995862297252557</v>
      </c>
    </row>
    <row r="899" spans="1:9" ht="183.75" customHeight="1">
      <c r="A899" s="34" t="s">
        <v>377</v>
      </c>
      <c r="B899" s="32"/>
      <c r="C899" s="32" t="s">
        <v>269</v>
      </c>
      <c r="D899" s="32" t="s">
        <v>223</v>
      </c>
      <c r="E899" s="37" t="s">
        <v>197</v>
      </c>
      <c r="F899" s="33"/>
      <c r="G899" s="111">
        <f>SUM(G900)</f>
        <v>585105</v>
      </c>
      <c r="H899" s="106">
        <f>H900</f>
        <v>569547.07999999996</v>
      </c>
      <c r="I899" s="106">
        <f t="shared" si="46"/>
        <v>97.341003751463404</v>
      </c>
    </row>
    <row r="900" spans="1:9" ht="42.75" customHeight="1">
      <c r="A900" s="40" t="s">
        <v>234</v>
      </c>
      <c r="B900" s="32"/>
      <c r="C900" s="32" t="s">
        <v>269</v>
      </c>
      <c r="D900" s="32" t="s">
        <v>223</v>
      </c>
      <c r="E900" s="37" t="s">
        <v>197</v>
      </c>
      <c r="F900" s="33">
        <v>600</v>
      </c>
      <c r="G900" s="111">
        <f>SUM(G901,G904)</f>
        <v>585105</v>
      </c>
      <c r="H900" s="106">
        <f>H901+H904</f>
        <v>569547.07999999996</v>
      </c>
      <c r="I900" s="106">
        <f t="shared" si="46"/>
        <v>97.341003751463404</v>
      </c>
    </row>
    <row r="901" spans="1:9" ht="15.75">
      <c r="A901" s="63" t="s">
        <v>235</v>
      </c>
      <c r="B901" s="32"/>
      <c r="C901" s="32" t="s">
        <v>269</v>
      </c>
      <c r="D901" s="32" t="s">
        <v>223</v>
      </c>
      <c r="E901" s="37" t="s">
        <v>197</v>
      </c>
      <c r="F901" s="41">
        <v>610</v>
      </c>
      <c r="G901" s="111">
        <f>SUM(G902)</f>
        <v>402350.88</v>
      </c>
      <c r="H901" s="106">
        <f>H902</f>
        <v>392011.61</v>
      </c>
      <c r="I901" s="106">
        <f t="shared" si="46"/>
        <v>97.430285227659994</v>
      </c>
    </row>
    <row r="902" spans="1:9" ht="47.25">
      <c r="A902" s="63" t="s">
        <v>236</v>
      </c>
      <c r="B902" s="32"/>
      <c r="C902" s="32" t="s">
        <v>269</v>
      </c>
      <c r="D902" s="32" t="s">
        <v>223</v>
      </c>
      <c r="E902" s="37" t="s">
        <v>197</v>
      </c>
      <c r="F902" s="41">
        <v>611</v>
      </c>
      <c r="G902" s="111">
        <v>402350.88</v>
      </c>
      <c r="H902" s="106">
        <f>H903</f>
        <v>392011.61</v>
      </c>
      <c r="I902" s="106">
        <f t="shared" si="46"/>
        <v>97.430285227659994</v>
      </c>
    </row>
    <row r="903" spans="1:9" ht="15.75">
      <c r="A903" s="34" t="s">
        <v>231</v>
      </c>
      <c r="B903" s="32"/>
      <c r="C903" s="32" t="s">
        <v>269</v>
      </c>
      <c r="D903" s="32" t="s">
        <v>223</v>
      </c>
      <c r="E903" s="37" t="s">
        <v>197</v>
      </c>
      <c r="F903" s="41">
        <v>611</v>
      </c>
      <c r="G903" s="111">
        <v>402350.88</v>
      </c>
      <c r="H903" s="106">
        <v>392011.61</v>
      </c>
      <c r="I903" s="106">
        <f t="shared" si="46"/>
        <v>97.430285227659994</v>
      </c>
    </row>
    <row r="904" spans="1:9" ht="15.75">
      <c r="A904" s="40" t="s">
        <v>296</v>
      </c>
      <c r="B904" s="32"/>
      <c r="C904" s="32" t="s">
        <v>269</v>
      </c>
      <c r="D904" s="32" t="s">
        <v>223</v>
      </c>
      <c r="E904" s="37" t="s">
        <v>197</v>
      </c>
      <c r="F904" s="41">
        <v>620</v>
      </c>
      <c r="G904" s="111">
        <f>SUM(G905)</f>
        <v>182754.12</v>
      </c>
      <c r="H904" s="106">
        <f>H905</f>
        <v>177535.47</v>
      </c>
      <c r="I904" s="106">
        <f t="shared" si="46"/>
        <v>97.144441941992881</v>
      </c>
    </row>
    <row r="905" spans="1:9" ht="47.25">
      <c r="A905" s="63" t="s">
        <v>297</v>
      </c>
      <c r="B905" s="32"/>
      <c r="C905" s="32" t="s">
        <v>269</v>
      </c>
      <c r="D905" s="32" t="s">
        <v>223</v>
      </c>
      <c r="E905" s="37" t="s">
        <v>197</v>
      </c>
      <c r="F905" s="41">
        <v>621</v>
      </c>
      <c r="G905" s="111">
        <v>182754.12</v>
      </c>
      <c r="H905" s="106">
        <f>H906</f>
        <v>177535.47</v>
      </c>
      <c r="I905" s="106">
        <f t="shared" si="46"/>
        <v>97.144441941992881</v>
      </c>
    </row>
    <row r="906" spans="1:9" ht="15.75">
      <c r="A906" s="34" t="s">
        <v>231</v>
      </c>
      <c r="B906" s="32"/>
      <c r="C906" s="32" t="s">
        <v>269</v>
      </c>
      <c r="D906" s="32" t="s">
        <v>223</v>
      </c>
      <c r="E906" s="37" t="s">
        <v>197</v>
      </c>
      <c r="F906" s="41">
        <v>621</v>
      </c>
      <c r="G906" s="111">
        <v>182754.12</v>
      </c>
      <c r="H906" s="106">
        <v>177535.47</v>
      </c>
      <c r="I906" s="106">
        <f t="shared" si="46"/>
        <v>97.144441941992881</v>
      </c>
    </row>
    <row r="907" spans="1:9" s="12" customFormat="1" ht="31.5">
      <c r="A907" s="34" t="s">
        <v>370</v>
      </c>
      <c r="B907" s="32"/>
      <c r="C907" s="32" t="s">
        <v>269</v>
      </c>
      <c r="D907" s="32" t="s">
        <v>223</v>
      </c>
      <c r="E907" s="37" t="s">
        <v>381</v>
      </c>
      <c r="F907" s="41"/>
      <c r="G907" s="111">
        <f>SUM(G908)</f>
        <v>5917</v>
      </c>
      <c r="H907" s="106">
        <f>H908</f>
        <v>5552</v>
      </c>
      <c r="I907" s="106">
        <f t="shared" si="46"/>
        <v>93.831333446003043</v>
      </c>
    </row>
    <row r="908" spans="1:9" s="12" customFormat="1" ht="141.75">
      <c r="A908" s="34" t="s">
        <v>205</v>
      </c>
      <c r="B908" s="32"/>
      <c r="C908" s="32" t="s">
        <v>269</v>
      </c>
      <c r="D908" s="32" t="s">
        <v>223</v>
      </c>
      <c r="E908" s="37" t="s">
        <v>382</v>
      </c>
      <c r="F908" s="41"/>
      <c r="G908" s="111">
        <f>SUM(G909)</f>
        <v>5917</v>
      </c>
      <c r="H908" s="106">
        <f>H909</f>
        <v>5552</v>
      </c>
      <c r="I908" s="106">
        <f t="shared" si="46"/>
        <v>93.831333446003043</v>
      </c>
    </row>
    <row r="909" spans="1:9" s="12" customFormat="1" ht="31.5">
      <c r="A909" s="40" t="s">
        <v>234</v>
      </c>
      <c r="B909" s="32"/>
      <c r="C909" s="32" t="s">
        <v>269</v>
      </c>
      <c r="D909" s="32" t="s">
        <v>223</v>
      </c>
      <c r="E909" s="37" t="s">
        <v>382</v>
      </c>
      <c r="F909" s="41">
        <v>600</v>
      </c>
      <c r="G909" s="111">
        <f>SUM(G910)</f>
        <v>5917</v>
      </c>
      <c r="H909" s="106">
        <f>H910</f>
        <v>5552</v>
      </c>
      <c r="I909" s="106">
        <f t="shared" ref="I909:I972" si="47">(H909/G909)*100</f>
        <v>93.831333446003043</v>
      </c>
    </row>
    <row r="910" spans="1:9" s="12" customFormat="1" ht="31.5">
      <c r="A910" s="34" t="s">
        <v>323</v>
      </c>
      <c r="B910" s="32"/>
      <c r="C910" s="32" t="s">
        <v>269</v>
      </c>
      <c r="D910" s="32" t="s">
        <v>223</v>
      </c>
      <c r="E910" s="37" t="s">
        <v>382</v>
      </c>
      <c r="F910" s="41">
        <v>630</v>
      </c>
      <c r="G910" s="111">
        <v>5917</v>
      </c>
      <c r="H910" s="106">
        <f>H911</f>
        <v>5552</v>
      </c>
      <c r="I910" s="106">
        <f t="shared" si="47"/>
        <v>93.831333446003043</v>
      </c>
    </row>
    <row r="911" spans="1:9" s="12" customFormat="1" ht="15.75">
      <c r="A911" s="34" t="s">
        <v>231</v>
      </c>
      <c r="B911" s="32"/>
      <c r="C911" s="32" t="s">
        <v>269</v>
      </c>
      <c r="D911" s="32" t="s">
        <v>223</v>
      </c>
      <c r="E911" s="37" t="s">
        <v>382</v>
      </c>
      <c r="F911" s="41">
        <v>630</v>
      </c>
      <c r="G911" s="111">
        <v>5917</v>
      </c>
      <c r="H911" s="106">
        <v>5552</v>
      </c>
      <c r="I911" s="106">
        <f t="shared" si="47"/>
        <v>93.831333446003043</v>
      </c>
    </row>
    <row r="912" spans="1:9" ht="47.25">
      <c r="A912" s="38" t="s">
        <v>102</v>
      </c>
      <c r="B912" s="32"/>
      <c r="C912" s="32" t="s">
        <v>269</v>
      </c>
      <c r="D912" s="32" t="s">
        <v>223</v>
      </c>
      <c r="E912" s="37" t="s">
        <v>126</v>
      </c>
      <c r="F912" s="41"/>
      <c r="G912" s="111">
        <f>SUM(G913,G919,G923)</f>
        <v>105590.24</v>
      </c>
      <c r="H912" s="113">
        <f>H913+H919+H923</f>
        <v>102248.55000000002</v>
      </c>
      <c r="I912" s="106">
        <f t="shared" si="47"/>
        <v>96.835228331709459</v>
      </c>
    </row>
    <row r="913" spans="1:9" ht="15.75">
      <c r="A913" s="30" t="s">
        <v>16</v>
      </c>
      <c r="B913" s="32"/>
      <c r="C913" s="32" t="s">
        <v>269</v>
      </c>
      <c r="D913" s="32" t="s">
        <v>223</v>
      </c>
      <c r="E913" s="37" t="s">
        <v>127</v>
      </c>
      <c r="F913" s="41"/>
      <c r="G913" s="111">
        <f>SUM(G914)</f>
        <v>59980.619999999995</v>
      </c>
      <c r="H913" s="106">
        <f>H914</f>
        <v>56996.69</v>
      </c>
      <c r="I913" s="106">
        <f t="shared" si="47"/>
        <v>95.025176465331654</v>
      </c>
    </row>
    <row r="914" spans="1:9" ht="31.5">
      <c r="A914" s="40" t="s">
        <v>234</v>
      </c>
      <c r="B914" s="32"/>
      <c r="C914" s="32" t="s">
        <v>269</v>
      </c>
      <c r="D914" s="32" t="s">
        <v>223</v>
      </c>
      <c r="E914" s="37" t="s">
        <v>127</v>
      </c>
      <c r="F914" s="53">
        <v>600</v>
      </c>
      <c r="G914" s="111">
        <f>SUM(G915,G917)</f>
        <v>59980.619999999995</v>
      </c>
      <c r="H914" s="106">
        <f>H915+H917</f>
        <v>56996.69</v>
      </c>
      <c r="I914" s="106">
        <f t="shared" si="47"/>
        <v>95.025176465331654</v>
      </c>
    </row>
    <row r="915" spans="1:9" ht="15.75">
      <c r="A915" s="40" t="s">
        <v>235</v>
      </c>
      <c r="B915" s="32"/>
      <c r="C915" s="32" t="s">
        <v>269</v>
      </c>
      <c r="D915" s="32" t="s">
        <v>223</v>
      </c>
      <c r="E915" s="37" t="s">
        <v>127</v>
      </c>
      <c r="F915" s="41">
        <v>610</v>
      </c>
      <c r="G915" s="111">
        <f>SUM(G916)</f>
        <v>34797.49</v>
      </c>
      <c r="H915" s="106">
        <f>H916</f>
        <v>32369.48</v>
      </c>
      <c r="I915" s="106">
        <f t="shared" si="47"/>
        <v>93.022456504765145</v>
      </c>
    </row>
    <row r="916" spans="1:9" ht="47.25">
      <c r="A916" s="40" t="s">
        <v>236</v>
      </c>
      <c r="B916" s="32"/>
      <c r="C916" s="32" t="s">
        <v>269</v>
      </c>
      <c r="D916" s="32" t="s">
        <v>223</v>
      </c>
      <c r="E916" s="37" t="s">
        <v>127</v>
      </c>
      <c r="F916" s="41">
        <v>611</v>
      </c>
      <c r="G916" s="111">
        <v>34797.49</v>
      </c>
      <c r="H916" s="106">
        <v>32369.48</v>
      </c>
      <c r="I916" s="106">
        <f t="shared" si="47"/>
        <v>93.022456504765145</v>
      </c>
    </row>
    <row r="917" spans="1:9" ht="15.75">
      <c r="A917" s="40" t="s">
        <v>296</v>
      </c>
      <c r="B917" s="32"/>
      <c r="C917" s="32" t="s">
        <v>269</v>
      </c>
      <c r="D917" s="32" t="s">
        <v>223</v>
      </c>
      <c r="E917" s="37" t="s">
        <v>127</v>
      </c>
      <c r="F917" s="41">
        <v>620</v>
      </c>
      <c r="G917" s="111">
        <f>SUM(G918)</f>
        <v>25183.13</v>
      </c>
      <c r="H917" s="106">
        <f>H918</f>
        <v>24627.21</v>
      </c>
      <c r="I917" s="106">
        <f t="shared" si="47"/>
        <v>97.79249044896325</v>
      </c>
    </row>
    <row r="918" spans="1:9" ht="47.25">
      <c r="A918" s="40" t="s">
        <v>297</v>
      </c>
      <c r="B918" s="32"/>
      <c r="C918" s="32" t="s">
        <v>269</v>
      </c>
      <c r="D918" s="32" t="s">
        <v>223</v>
      </c>
      <c r="E918" s="37" t="s">
        <v>127</v>
      </c>
      <c r="F918" s="41">
        <v>621</v>
      </c>
      <c r="G918" s="111">
        <v>25183.13</v>
      </c>
      <c r="H918" s="106">
        <v>24627.21</v>
      </c>
      <c r="I918" s="106">
        <f t="shared" si="47"/>
        <v>97.79249044896325</v>
      </c>
    </row>
    <row r="919" spans="1:9" ht="32.25" customHeight="1">
      <c r="A919" s="30" t="s">
        <v>17</v>
      </c>
      <c r="B919" s="32"/>
      <c r="C919" s="32" t="s">
        <v>269</v>
      </c>
      <c r="D919" s="32" t="s">
        <v>223</v>
      </c>
      <c r="E919" s="37" t="s">
        <v>128</v>
      </c>
      <c r="F919" s="41"/>
      <c r="G919" s="111">
        <f>SUM(G920)</f>
        <v>4366.62</v>
      </c>
      <c r="H919" s="106">
        <f>H920</f>
        <v>4008.86</v>
      </c>
      <c r="I919" s="106">
        <f t="shared" si="47"/>
        <v>91.806935341293723</v>
      </c>
    </row>
    <row r="920" spans="1:9" ht="39.75" customHeight="1">
      <c r="A920" s="40" t="s">
        <v>234</v>
      </c>
      <c r="B920" s="32"/>
      <c r="C920" s="32" t="s">
        <v>269</v>
      </c>
      <c r="D920" s="32" t="s">
        <v>223</v>
      </c>
      <c r="E920" s="37" t="s">
        <v>128</v>
      </c>
      <c r="F920" s="53">
        <v>600</v>
      </c>
      <c r="G920" s="111">
        <f>SUM(G921)</f>
        <v>4366.62</v>
      </c>
      <c r="H920" s="106">
        <f>H921</f>
        <v>4008.86</v>
      </c>
      <c r="I920" s="106">
        <f t="shared" si="47"/>
        <v>91.806935341293723</v>
      </c>
    </row>
    <row r="921" spans="1:9" ht="26.25" customHeight="1">
      <c r="A921" s="40" t="s">
        <v>235</v>
      </c>
      <c r="B921" s="32"/>
      <c r="C921" s="32" t="s">
        <v>269</v>
      </c>
      <c r="D921" s="32" t="s">
        <v>223</v>
      </c>
      <c r="E921" s="37" t="s">
        <v>128</v>
      </c>
      <c r="F921" s="41">
        <v>610</v>
      </c>
      <c r="G921" s="111">
        <f>SUM(G922,)</f>
        <v>4366.62</v>
      </c>
      <c r="H921" s="106">
        <f>H922</f>
        <v>4008.86</v>
      </c>
      <c r="I921" s="106">
        <f t="shared" si="47"/>
        <v>91.806935341293723</v>
      </c>
    </row>
    <row r="922" spans="1:9" ht="47.25">
      <c r="A922" s="40" t="s">
        <v>236</v>
      </c>
      <c r="B922" s="32"/>
      <c r="C922" s="32" t="s">
        <v>269</v>
      </c>
      <c r="D922" s="32" t="s">
        <v>223</v>
      </c>
      <c r="E922" s="37" t="s">
        <v>128</v>
      </c>
      <c r="F922" s="41">
        <v>611</v>
      </c>
      <c r="G922" s="111">
        <v>4366.62</v>
      </c>
      <c r="H922" s="106">
        <v>4008.86</v>
      </c>
      <c r="I922" s="106">
        <f t="shared" si="47"/>
        <v>91.806935341293723</v>
      </c>
    </row>
    <row r="923" spans="1:9" ht="110.25">
      <c r="A923" s="90" t="s">
        <v>383</v>
      </c>
      <c r="B923" s="32"/>
      <c r="C923" s="32" t="s">
        <v>269</v>
      </c>
      <c r="D923" s="32" t="s">
        <v>223</v>
      </c>
      <c r="E923" s="37" t="s">
        <v>198</v>
      </c>
      <c r="F923" s="33"/>
      <c r="G923" s="111">
        <f>SUM(G924)</f>
        <v>41243.000000000007</v>
      </c>
      <c r="H923" s="111">
        <f>H924</f>
        <v>41243.000000000007</v>
      </c>
      <c r="I923" s="106">
        <f t="shared" si="47"/>
        <v>100</v>
      </c>
    </row>
    <row r="924" spans="1:9" ht="31.5">
      <c r="A924" s="40" t="s">
        <v>234</v>
      </c>
      <c r="B924" s="32"/>
      <c r="C924" s="32" t="s">
        <v>269</v>
      </c>
      <c r="D924" s="32" t="s">
        <v>223</v>
      </c>
      <c r="E924" s="37" t="s">
        <v>198</v>
      </c>
      <c r="F924" s="33">
        <v>600</v>
      </c>
      <c r="G924" s="111">
        <f>SUM(G925,G928,G931)</f>
        <v>41243.000000000007</v>
      </c>
      <c r="H924" s="106">
        <f>H925+H928+H931</f>
        <v>41243.000000000007</v>
      </c>
      <c r="I924" s="106">
        <f t="shared" si="47"/>
        <v>100</v>
      </c>
    </row>
    <row r="925" spans="1:9" ht="15.75">
      <c r="A925" s="63" t="s">
        <v>235</v>
      </c>
      <c r="B925" s="32"/>
      <c r="C925" s="32" t="s">
        <v>269</v>
      </c>
      <c r="D925" s="32" t="s">
        <v>223</v>
      </c>
      <c r="E925" s="37" t="s">
        <v>198</v>
      </c>
      <c r="F925" s="41">
        <v>610</v>
      </c>
      <c r="G925" s="111">
        <f>SUM(G926)</f>
        <v>27534.45</v>
      </c>
      <c r="H925" s="106">
        <f>H926</f>
        <v>27534.45</v>
      </c>
      <c r="I925" s="106">
        <f t="shared" si="47"/>
        <v>100</v>
      </c>
    </row>
    <row r="926" spans="1:9" ht="47.25">
      <c r="A926" s="63" t="s">
        <v>236</v>
      </c>
      <c r="B926" s="32"/>
      <c r="C926" s="32" t="s">
        <v>269</v>
      </c>
      <c r="D926" s="32" t="s">
        <v>223</v>
      </c>
      <c r="E926" s="37" t="s">
        <v>198</v>
      </c>
      <c r="F926" s="41">
        <v>611</v>
      </c>
      <c r="G926" s="111">
        <v>27534.45</v>
      </c>
      <c r="H926" s="106">
        <f>H927</f>
        <v>27534.45</v>
      </c>
      <c r="I926" s="106">
        <f t="shared" si="47"/>
        <v>100</v>
      </c>
    </row>
    <row r="927" spans="1:9" ht="15.75">
      <c r="A927" s="34" t="s">
        <v>231</v>
      </c>
      <c r="B927" s="32"/>
      <c r="C927" s="32" t="s">
        <v>269</v>
      </c>
      <c r="D927" s="32" t="s">
        <v>223</v>
      </c>
      <c r="E927" s="37" t="s">
        <v>198</v>
      </c>
      <c r="F927" s="41">
        <v>611</v>
      </c>
      <c r="G927" s="111">
        <v>27534.45</v>
      </c>
      <c r="H927" s="106">
        <v>27534.45</v>
      </c>
      <c r="I927" s="106">
        <f t="shared" si="47"/>
        <v>100</v>
      </c>
    </row>
    <row r="928" spans="1:9" ht="15.75">
      <c r="A928" s="40" t="s">
        <v>296</v>
      </c>
      <c r="B928" s="32"/>
      <c r="C928" s="32" t="s">
        <v>269</v>
      </c>
      <c r="D928" s="32" t="s">
        <v>223</v>
      </c>
      <c r="E928" s="37" t="s">
        <v>198</v>
      </c>
      <c r="F928" s="41">
        <v>620</v>
      </c>
      <c r="G928" s="111">
        <f>SUM(G929)</f>
        <v>13259.29</v>
      </c>
      <c r="H928" s="106">
        <f>H929</f>
        <v>13259.29</v>
      </c>
      <c r="I928" s="106">
        <f t="shared" si="47"/>
        <v>100</v>
      </c>
    </row>
    <row r="929" spans="1:9" ht="47.25">
      <c r="A929" s="63" t="s">
        <v>297</v>
      </c>
      <c r="B929" s="32"/>
      <c r="C929" s="32" t="s">
        <v>269</v>
      </c>
      <c r="D929" s="32" t="s">
        <v>223</v>
      </c>
      <c r="E929" s="37" t="s">
        <v>198</v>
      </c>
      <c r="F929" s="41">
        <v>621</v>
      </c>
      <c r="G929" s="111">
        <v>13259.29</v>
      </c>
      <c r="H929" s="106">
        <f>H930</f>
        <v>13259.29</v>
      </c>
      <c r="I929" s="106">
        <f t="shared" si="47"/>
        <v>100</v>
      </c>
    </row>
    <row r="930" spans="1:9" ht="15.75">
      <c r="A930" s="34" t="s">
        <v>231</v>
      </c>
      <c r="B930" s="32"/>
      <c r="C930" s="32" t="s">
        <v>269</v>
      </c>
      <c r="D930" s="32" t="s">
        <v>223</v>
      </c>
      <c r="E930" s="37" t="s">
        <v>198</v>
      </c>
      <c r="F930" s="41">
        <v>621</v>
      </c>
      <c r="G930" s="111">
        <v>13259.29</v>
      </c>
      <c r="H930" s="106">
        <v>13259.29</v>
      </c>
      <c r="I930" s="106">
        <f t="shared" si="47"/>
        <v>100</v>
      </c>
    </row>
    <row r="931" spans="1:9" s="12" customFormat="1" ht="31.5">
      <c r="A931" s="34" t="s">
        <v>323</v>
      </c>
      <c r="B931" s="37"/>
      <c r="C931" s="32" t="s">
        <v>269</v>
      </c>
      <c r="D931" s="32" t="s">
        <v>223</v>
      </c>
      <c r="E931" s="37" t="s">
        <v>198</v>
      </c>
      <c r="F931" s="41">
        <v>630</v>
      </c>
      <c r="G931" s="111">
        <v>449.26</v>
      </c>
      <c r="H931" s="106">
        <f>H932</f>
        <v>449.26</v>
      </c>
      <c r="I931" s="106">
        <f t="shared" si="47"/>
        <v>100</v>
      </c>
    </row>
    <row r="932" spans="1:9" s="12" customFormat="1" ht="15.75">
      <c r="A932" s="34" t="s">
        <v>231</v>
      </c>
      <c r="B932" s="37"/>
      <c r="C932" s="32" t="s">
        <v>269</v>
      </c>
      <c r="D932" s="32" t="s">
        <v>223</v>
      </c>
      <c r="E932" s="37" t="s">
        <v>198</v>
      </c>
      <c r="F932" s="41">
        <v>630</v>
      </c>
      <c r="G932" s="111">
        <v>449.26</v>
      </c>
      <c r="H932" s="106">
        <v>449.26</v>
      </c>
      <c r="I932" s="106">
        <f t="shared" si="47"/>
        <v>100</v>
      </c>
    </row>
    <row r="933" spans="1:9" ht="110.25">
      <c r="A933" s="34" t="s">
        <v>369</v>
      </c>
      <c r="B933" s="32"/>
      <c r="C933" s="32" t="s">
        <v>269</v>
      </c>
      <c r="D933" s="32" t="s">
        <v>223</v>
      </c>
      <c r="E933" s="37" t="s">
        <v>129</v>
      </c>
      <c r="F933" s="41"/>
      <c r="G933" s="111">
        <f>SUM(G934,G940,)</f>
        <v>22575.300000000003</v>
      </c>
      <c r="H933" s="106">
        <f>H934+H940</f>
        <v>22575.059999999998</v>
      </c>
      <c r="I933" s="106">
        <f t="shared" si="47"/>
        <v>99.998936891204082</v>
      </c>
    </row>
    <row r="934" spans="1:9" ht="15.75">
      <c r="A934" s="30" t="s">
        <v>16</v>
      </c>
      <c r="B934" s="32"/>
      <c r="C934" s="32" t="s">
        <v>269</v>
      </c>
      <c r="D934" s="32" t="s">
        <v>223</v>
      </c>
      <c r="E934" s="37" t="s">
        <v>130</v>
      </c>
      <c r="F934" s="41"/>
      <c r="G934" s="111">
        <f>SUM(G935)</f>
        <v>21075.300000000003</v>
      </c>
      <c r="H934" s="106">
        <f>H935</f>
        <v>21075.059999999998</v>
      </c>
      <c r="I934" s="106">
        <f t="shared" si="47"/>
        <v>99.998861226174697</v>
      </c>
    </row>
    <row r="935" spans="1:9" ht="31.5">
      <c r="A935" s="40" t="s">
        <v>234</v>
      </c>
      <c r="B935" s="32"/>
      <c r="C935" s="32" t="s">
        <v>269</v>
      </c>
      <c r="D935" s="32" t="s">
        <v>223</v>
      </c>
      <c r="E935" s="37" t="s">
        <v>130</v>
      </c>
      <c r="F935" s="53">
        <v>600</v>
      </c>
      <c r="G935" s="111">
        <f>SUM(G936,G938)</f>
        <v>21075.300000000003</v>
      </c>
      <c r="H935" s="106">
        <f>H936+H938</f>
        <v>21075.059999999998</v>
      </c>
      <c r="I935" s="106">
        <f t="shared" si="47"/>
        <v>99.998861226174697</v>
      </c>
    </row>
    <row r="936" spans="1:9" s="12" customFormat="1" ht="15.75">
      <c r="A936" s="40" t="s">
        <v>235</v>
      </c>
      <c r="B936" s="32"/>
      <c r="C936" s="32" t="s">
        <v>269</v>
      </c>
      <c r="D936" s="32" t="s">
        <v>223</v>
      </c>
      <c r="E936" s="37" t="s">
        <v>130</v>
      </c>
      <c r="F936" s="41">
        <v>610</v>
      </c>
      <c r="G936" s="111">
        <f>SUM(G937)</f>
        <v>16018.03</v>
      </c>
      <c r="H936" s="106">
        <f>H937</f>
        <v>16017.8</v>
      </c>
      <c r="I936" s="106">
        <f t="shared" si="47"/>
        <v>99.998564118059448</v>
      </c>
    </row>
    <row r="937" spans="1:9" s="12" customFormat="1" ht="15.75">
      <c r="A937" s="40" t="s">
        <v>238</v>
      </c>
      <c r="B937" s="32"/>
      <c r="C937" s="32" t="s">
        <v>269</v>
      </c>
      <c r="D937" s="32" t="s">
        <v>223</v>
      </c>
      <c r="E937" s="37" t="s">
        <v>130</v>
      </c>
      <c r="F937" s="41">
        <v>612</v>
      </c>
      <c r="G937" s="111">
        <v>16018.03</v>
      </c>
      <c r="H937" s="106">
        <v>16017.8</v>
      </c>
      <c r="I937" s="106">
        <f t="shared" si="47"/>
        <v>99.998564118059448</v>
      </c>
    </row>
    <row r="938" spans="1:9" ht="15.75">
      <c r="A938" s="40" t="s">
        <v>296</v>
      </c>
      <c r="B938" s="32"/>
      <c r="C938" s="32" t="s">
        <v>269</v>
      </c>
      <c r="D938" s="32" t="s">
        <v>223</v>
      </c>
      <c r="E938" s="37" t="s">
        <v>130</v>
      </c>
      <c r="F938" s="41">
        <v>620</v>
      </c>
      <c r="G938" s="111">
        <f>SUM(G939,)</f>
        <v>5057.2700000000004</v>
      </c>
      <c r="H938" s="106">
        <f>H939</f>
        <v>5057.26</v>
      </c>
      <c r="I938" s="106">
        <f t="shared" si="47"/>
        <v>99.999802264858303</v>
      </c>
    </row>
    <row r="939" spans="1:9" ht="15.75">
      <c r="A939" s="40" t="s">
        <v>298</v>
      </c>
      <c r="B939" s="32"/>
      <c r="C939" s="32" t="s">
        <v>269</v>
      </c>
      <c r="D939" s="32" t="s">
        <v>223</v>
      </c>
      <c r="E939" s="37" t="s">
        <v>130</v>
      </c>
      <c r="F939" s="41">
        <v>622</v>
      </c>
      <c r="G939" s="111">
        <v>5057.2700000000004</v>
      </c>
      <c r="H939" s="106">
        <v>5057.26</v>
      </c>
      <c r="I939" s="106">
        <f t="shared" si="47"/>
        <v>99.999802264858303</v>
      </c>
    </row>
    <row r="940" spans="1:9" s="12" customFormat="1" ht="31.5">
      <c r="A940" s="40" t="s">
        <v>681</v>
      </c>
      <c r="B940" s="32"/>
      <c r="C940" s="32" t="s">
        <v>269</v>
      </c>
      <c r="D940" s="32" t="s">
        <v>223</v>
      </c>
      <c r="E940" s="37" t="s">
        <v>682</v>
      </c>
      <c r="F940" s="41"/>
      <c r="G940" s="111">
        <f>SUM(G941)</f>
        <v>1500</v>
      </c>
      <c r="H940" s="106">
        <f>H941</f>
        <v>1500</v>
      </c>
      <c r="I940" s="106">
        <f t="shared" si="47"/>
        <v>100</v>
      </c>
    </row>
    <row r="941" spans="1:9" s="12" customFormat="1" ht="31.5">
      <c r="A941" s="40" t="s">
        <v>234</v>
      </c>
      <c r="B941" s="32"/>
      <c r="C941" s="32" t="s">
        <v>269</v>
      </c>
      <c r="D941" s="32" t="s">
        <v>223</v>
      </c>
      <c r="E941" s="37" t="s">
        <v>682</v>
      </c>
      <c r="F941" s="41">
        <v>600</v>
      </c>
      <c r="G941" s="111">
        <f>SUM(G942,)</f>
        <v>1500</v>
      </c>
      <c r="H941" s="106">
        <f>H942</f>
        <v>1500</v>
      </c>
      <c r="I941" s="106">
        <f t="shared" si="47"/>
        <v>100</v>
      </c>
    </row>
    <row r="942" spans="1:9" s="12" customFormat="1" ht="15.75">
      <c r="A942" s="40" t="s">
        <v>235</v>
      </c>
      <c r="B942" s="32"/>
      <c r="C942" s="32" t="s">
        <v>269</v>
      </c>
      <c r="D942" s="32" t="s">
        <v>223</v>
      </c>
      <c r="E942" s="37" t="s">
        <v>682</v>
      </c>
      <c r="F942" s="41">
        <v>610</v>
      </c>
      <c r="G942" s="111">
        <f t="shared" ref="G942" si="48">SUM(G943)</f>
        <v>1500</v>
      </c>
      <c r="H942" s="106">
        <f>H943</f>
        <v>1500</v>
      </c>
      <c r="I942" s="106">
        <f t="shared" si="47"/>
        <v>100</v>
      </c>
    </row>
    <row r="943" spans="1:9" s="12" customFormat="1" ht="15.75">
      <c r="A943" s="40" t="s">
        <v>238</v>
      </c>
      <c r="B943" s="32"/>
      <c r="C943" s="32" t="s">
        <v>269</v>
      </c>
      <c r="D943" s="32" t="s">
        <v>223</v>
      </c>
      <c r="E943" s="37" t="s">
        <v>682</v>
      </c>
      <c r="F943" s="41">
        <v>612</v>
      </c>
      <c r="G943" s="111">
        <v>1500</v>
      </c>
      <c r="H943" s="106">
        <v>1500</v>
      </c>
      <c r="I943" s="106">
        <f t="shared" si="47"/>
        <v>100</v>
      </c>
    </row>
    <row r="944" spans="1:9" ht="31.5">
      <c r="A944" s="91" t="s">
        <v>103</v>
      </c>
      <c r="B944" s="32"/>
      <c r="C944" s="32" t="s">
        <v>269</v>
      </c>
      <c r="D944" s="32" t="s">
        <v>223</v>
      </c>
      <c r="E944" s="37" t="s">
        <v>131</v>
      </c>
      <c r="F944" s="41"/>
      <c r="G944" s="111">
        <f>SUM(G945,)</f>
        <v>8654.9599999999991</v>
      </c>
      <c r="H944" s="106">
        <f>H945</f>
        <v>8654.9599999999991</v>
      </c>
      <c r="I944" s="106">
        <f t="shared" si="47"/>
        <v>100</v>
      </c>
    </row>
    <row r="945" spans="1:9" ht="15.75">
      <c r="A945" s="63" t="s">
        <v>13</v>
      </c>
      <c r="B945" s="32"/>
      <c r="C945" s="32" t="s">
        <v>269</v>
      </c>
      <c r="D945" s="32" t="s">
        <v>223</v>
      </c>
      <c r="E945" s="37" t="s">
        <v>132</v>
      </c>
      <c r="F945" s="41"/>
      <c r="G945" s="111">
        <f>SUM(G946,)</f>
        <v>8654.9599999999991</v>
      </c>
      <c r="H945" s="106">
        <f>H946</f>
        <v>8654.9599999999991</v>
      </c>
      <c r="I945" s="106">
        <f t="shared" si="47"/>
        <v>100</v>
      </c>
    </row>
    <row r="946" spans="1:9" ht="31.5">
      <c r="A946" s="40" t="s">
        <v>234</v>
      </c>
      <c r="B946" s="32"/>
      <c r="C946" s="32" t="s">
        <v>269</v>
      </c>
      <c r="D946" s="32" t="s">
        <v>223</v>
      </c>
      <c r="E946" s="37" t="s">
        <v>132</v>
      </c>
      <c r="F946" s="53">
        <v>600</v>
      </c>
      <c r="G946" s="111">
        <f>SUM(G947,G949)</f>
        <v>8654.9599999999991</v>
      </c>
      <c r="H946" s="106">
        <f>H947+H949</f>
        <v>8654.9599999999991</v>
      </c>
      <c r="I946" s="106">
        <f t="shared" si="47"/>
        <v>100</v>
      </c>
    </row>
    <row r="947" spans="1:9" ht="15.75">
      <c r="A947" s="40" t="s">
        <v>235</v>
      </c>
      <c r="B947" s="32"/>
      <c r="C947" s="32" t="s">
        <v>269</v>
      </c>
      <c r="D947" s="32" t="s">
        <v>223</v>
      </c>
      <c r="E947" s="37" t="s">
        <v>132</v>
      </c>
      <c r="F947" s="41">
        <v>610</v>
      </c>
      <c r="G947" s="111">
        <f>SUM(G948)</f>
        <v>6345.59</v>
      </c>
      <c r="H947" s="106">
        <f>H948</f>
        <v>6345.59</v>
      </c>
      <c r="I947" s="106">
        <f t="shared" si="47"/>
        <v>100</v>
      </c>
    </row>
    <row r="948" spans="1:9" ht="15.75">
      <c r="A948" s="40" t="s">
        <v>238</v>
      </c>
      <c r="B948" s="32"/>
      <c r="C948" s="32" t="s">
        <v>269</v>
      </c>
      <c r="D948" s="32" t="s">
        <v>223</v>
      </c>
      <c r="E948" s="37" t="s">
        <v>132</v>
      </c>
      <c r="F948" s="41">
        <v>612</v>
      </c>
      <c r="G948" s="111">
        <v>6345.59</v>
      </c>
      <c r="H948" s="106">
        <v>6345.59</v>
      </c>
      <c r="I948" s="106">
        <f t="shared" si="47"/>
        <v>100</v>
      </c>
    </row>
    <row r="949" spans="1:9" s="12" customFormat="1" ht="15.75">
      <c r="A949" s="40" t="s">
        <v>296</v>
      </c>
      <c r="B949" s="32"/>
      <c r="C949" s="32" t="s">
        <v>269</v>
      </c>
      <c r="D949" s="32" t="s">
        <v>223</v>
      </c>
      <c r="E949" s="37" t="s">
        <v>132</v>
      </c>
      <c r="F949" s="41">
        <v>620</v>
      </c>
      <c r="G949" s="111">
        <f>SUM(G950)</f>
        <v>2309.37</v>
      </c>
      <c r="H949" s="106">
        <f>H950</f>
        <v>2309.37</v>
      </c>
      <c r="I949" s="106">
        <f t="shared" si="47"/>
        <v>100</v>
      </c>
    </row>
    <row r="950" spans="1:9" s="12" customFormat="1" ht="15.75">
      <c r="A950" s="40" t="s">
        <v>298</v>
      </c>
      <c r="B950" s="32"/>
      <c r="C950" s="32" t="s">
        <v>269</v>
      </c>
      <c r="D950" s="32" t="s">
        <v>223</v>
      </c>
      <c r="E950" s="37" t="s">
        <v>132</v>
      </c>
      <c r="F950" s="41">
        <v>622</v>
      </c>
      <c r="G950" s="111">
        <v>2309.37</v>
      </c>
      <c r="H950" s="106">
        <v>2309.37</v>
      </c>
      <c r="I950" s="106">
        <f t="shared" si="47"/>
        <v>100</v>
      </c>
    </row>
    <row r="951" spans="1:9" ht="31.5">
      <c r="A951" s="30" t="s">
        <v>104</v>
      </c>
      <c r="B951" s="32"/>
      <c r="C951" s="32" t="s">
        <v>269</v>
      </c>
      <c r="D951" s="32" t="s">
        <v>223</v>
      </c>
      <c r="E951" s="37" t="s">
        <v>133</v>
      </c>
      <c r="F951" s="41"/>
      <c r="G951" s="111">
        <f>SUM(G952)</f>
        <v>497.65</v>
      </c>
      <c r="H951" s="106">
        <f>H952</f>
        <v>496.65</v>
      </c>
      <c r="I951" s="106">
        <f t="shared" si="47"/>
        <v>99.799055561137351</v>
      </c>
    </row>
    <row r="952" spans="1:9" ht="15.75">
      <c r="A952" s="30" t="s">
        <v>16</v>
      </c>
      <c r="B952" s="32"/>
      <c r="C952" s="32" t="s">
        <v>269</v>
      </c>
      <c r="D952" s="32" t="s">
        <v>223</v>
      </c>
      <c r="E952" s="37" t="s">
        <v>134</v>
      </c>
      <c r="F952" s="41"/>
      <c r="G952" s="111">
        <f>SUM(G953)</f>
        <v>497.65</v>
      </c>
      <c r="H952" s="106">
        <f>H953</f>
        <v>496.65</v>
      </c>
      <c r="I952" s="106">
        <f t="shared" si="47"/>
        <v>99.799055561137351</v>
      </c>
    </row>
    <row r="953" spans="1:9" ht="31.5">
      <c r="A953" s="40" t="s">
        <v>234</v>
      </c>
      <c r="B953" s="32"/>
      <c r="C953" s="32" t="s">
        <v>269</v>
      </c>
      <c r="D953" s="32" t="s">
        <v>223</v>
      </c>
      <c r="E953" s="37" t="s">
        <v>134</v>
      </c>
      <c r="F953" s="53">
        <v>600</v>
      </c>
      <c r="G953" s="111">
        <f>SUM(G954,G956)</f>
        <v>497.65</v>
      </c>
      <c r="H953" s="106">
        <f>H954+H956</f>
        <v>496.65</v>
      </c>
      <c r="I953" s="106">
        <f t="shared" si="47"/>
        <v>99.799055561137351</v>
      </c>
    </row>
    <row r="954" spans="1:9" ht="15.75">
      <c r="A954" s="40" t="s">
        <v>235</v>
      </c>
      <c r="B954" s="32"/>
      <c r="C954" s="32" t="s">
        <v>269</v>
      </c>
      <c r="D954" s="32" t="s">
        <v>223</v>
      </c>
      <c r="E954" s="37" t="s">
        <v>134</v>
      </c>
      <c r="F954" s="41">
        <v>610</v>
      </c>
      <c r="G954" s="111">
        <f>SUM(G955)</f>
        <v>258.25</v>
      </c>
      <c r="H954" s="106">
        <f>H955</f>
        <v>257.25</v>
      </c>
      <c r="I954" s="106">
        <f t="shared" si="47"/>
        <v>99.612778315585672</v>
      </c>
    </row>
    <row r="955" spans="1:9" ht="15.75">
      <c r="A955" s="40" t="s">
        <v>238</v>
      </c>
      <c r="B955" s="32"/>
      <c r="C955" s="32" t="s">
        <v>269</v>
      </c>
      <c r="D955" s="32" t="s">
        <v>223</v>
      </c>
      <c r="E955" s="37" t="s">
        <v>134</v>
      </c>
      <c r="F955" s="41">
        <v>612</v>
      </c>
      <c r="G955" s="111">
        <v>258.25</v>
      </c>
      <c r="H955" s="106">
        <v>257.25</v>
      </c>
      <c r="I955" s="106">
        <f t="shared" si="47"/>
        <v>99.612778315585672</v>
      </c>
    </row>
    <row r="956" spans="1:9" ht="15.75">
      <c r="A956" s="40" t="s">
        <v>296</v>
      </c>
      <c r="B956" s="32"/>
      <c r="C956" s="32" t="s">
        <v>269</v>
      </c>
      <c r="D956" s="32" t="s">
        <v>223</v>
      </c>
      <c r="E956" s="37" t="s">
        <v>134</v>
      </c>
      <c r="F956" s="41">
        <v>620</v>
      </c>
      <c r="G956" s="111">
        <f>SUM(G957)</f>
        <v>239.4</v>
      </c>
      <c r="H956" s="106">
        <f>H957</f>
        <v>239.4</v>
      </c>
      <c r="I956" s="106">
        <f t="shared" si="47"/>
        <v>100</v>
      </c>
    </row>
    <row r="957" spans="1:9" ht="15.75">
      <c r="A957" s="40" t="s">
        <v>298</v>
      </c>
      <c r="B957" s="32"/>
      <c r="C957" s="32" t="s">
        <v>269</v>
      </c>
      <c r="D957" s="32" t="s">
        <v>223</v>
      </c>
      <c r="E957" s="37" t="s">
        <v>134</v>
      </c>
      <c r="F957" s="41">
        <v>622</v>
      </c>
      <c r="G957" s="111">
        <v>239.4</v>
      </c>
      <c r="H957" s="106">
        <v>239.4</v>
      </c>
      <c r="I957" s="106">
        <f t="shared" si="47"/>
        <v>100</v>
      </c>
    </row>
    <row r="958" spans="1:9" ht="15.75">
      <c r="A958" s="30" t="s">
        <v>105</v>
      </c>
      <c r="B958" s="32"/>
      <c r="C958" s="32" t="s">
        <v>269</v>
      </c>
      <c r="D958" s="32" t="s">
        <v>223</v>
      </c>
      <c r="E958" s="37" t="s">
        <v>135</v>
      </c>
      <c r="F958" s="41"/>
      <c r="G958" s="111">
        <f>SUM(G959,G965)</f>
        <v>1522.21</v>
      </c>
      <c r="H958" s="106">
        <f>H959+H965</f>
        <v>1481</v>
      </c>
      <c r="I958" s="106">
        <f t="shared" si="47"/>
        <v>97.292751985599878</v>
      </c>
    </row>
    <row r="959" spans="1:9" ht="15.75">
      <c r="A959" s="30" t="s">
        <v>16</v>
      </c>
      <c r="B959" s="32"/>
      <c r="C959" s="32" t="s">
        <v>269</v>
      </c>
      <c r="D959" s="32" t="s">
        <v>223</v>
      </c>
      <c r="E959" s="37" t="s">
        <v>136</v>
      </c>
      <c r="F959" s="41"/>
      <c r="G959" s="111">
        <f>SUM(G960)</f>
        <v>1391.71</v>
      </c>
      <c r="H959" s="106">
        <f>H960</f>
        <v>1391.7</v>
      </c>
      <c r="I959" s="106">
        <f t="shared" si="47"/>
        <v>99.999281459499471</v>
      </c>
    </row>
    <row r="960" spans="1:9" ht="31.5">
      <c r="A960" s="40" t="s">
        <v>234</v>
      </c>
      <c r="B960" s="32"/>
      <c r="C960" s="32" t="s">
        <v>269</v>
      </c>
      <c r="D960" s="32" t="s">
        <v>223</v>
      </c>
      <c r="E960" s="37" t="s">
        <v>136</v>
      </c>
      <c r="F960" s="53">
        <v>600</v>
      </c>
      <c r="G960" s="111">
        <f>SUM(G961,G963)</f>
        <v>1391.71</v>
      </c>
      <c r="H960" s="106">
        <f>H961+H963</f>
        <v>1391.7</v>
      </c>
      <c r="I960" s="106">
        <f t="shared" si="47"/>
        <v>99.999281459499471</v>
      </c>
    </row>
    <row r="961" spans="1:9" ht="15.75">
      <c r="A961" s="40" t="s">
        <v>235</v>
      </c>
      <c r="B961" s="32"/>
      <c r="C961" s="32" t="s">
        <v>269</v>
      </c>
      <c r="D961" s="32" t="s">
        <v>223</v>
      </c>
      <c r="E961" s="37" t="s">
        <v>136</v>
      </c>
      <c r="F961" s="41">
        <v>610</v>
      </c>
      <c r="G961" s="111">
        <f>SUM(G962,)</f>
        <v>907.21</v>
      </c>
      <c r="H961" s="106">
        <f>H962</f>
        <v>907.2</v>
      </c>
      <c r="I961" s="106">
        <f t="shared" si="47"/>
        <v>99.998897719381404</v>
      </c>
    </row>
    <row r="962" spans="1:9" ht="15.75">
      <c r="A962" s="40" t="s">
        <v>238</v>
      </c>
      <c r="B962" s="32"/>
      <c r="C962" s="32" t="s">
        <v>269</v>
      </c>
      <c r="D962" s="32" t="s">
        <v>223</v>
      </c>
      <c r="E962" s="37" t="s">
        <v>136</v>
      </c>
      <c r="F962" s="41">
        <v>612</v>
      </c>
      <c r="G962" s="111">
        <v>907.21</v>
      </c>
      <c r="H962" s="106">
        <v>907.2</v>
      </c>
      <c r="I962" s="106">
        <f t="shared" si="47"/>
        <v>99.998897719381404</v>
      </c>
    </row>
    <row r="963" spans="1:9" ht="15.75">
      <c r="A963" s="40" t="s">
        <v>296</v>
      </c>
      <c r="B963" s="32"/>
      <c r="C963" s="32" t="s">
        <v>269</v>
      </c>
      <c r="D963" s="32" t="s">
        <v>223</v>
      </c>
      <c r="E963" s="37" t="s">
        <v>136</v>
      </c>
      <c r="F963" s="41">
        <v>620</v>
      </c>
      <c r="G963" s="111">
        <f>SUM(G964)</f>
        <v>484.5</v>
      </c>
      <c r="H963" s="106">
        <f>H964</f>
        <v>484.5</v>
      </c>
      <c r="I963" s="106">
        <f t="shared" si="47"/>
        <v>100</v>
      </c>
    </row>
    <row r="964" spans="1:9" ht="15.75">
      <c r="A964" s="40" t="s">
        <v>298</v>
      </c>
      <c r="B964" s="32"/>
      <c r="C964" s="32" t="s">
        <v>269</v>
      </c>
      <c r="D964" s="32" t="s">
        <v>223</v>
      </c>
      <c r="E964" s="37" t="s">
        <v>136</v>
      </c>
      <c r="F964" s="41">
        <v>622</v>
      </c>
      <c r="G964" s="111">
        <v>484.5</v>
      </c>
      <c r="H964" s="106">
        <v>484.5</v>
      </c>
      <c r="I964" s="106">
        <f t="shared" si="47"/>
        <v>100</v>
      </c>
    </row>
    <row r="965" spans="1:9" ht="15.75">
      <c r="A965" s="30" t="s">
        <v>17</v>
      </c>
      <c r="B965" s="32"/>
      <c r="C965" s="32" t="s">
        <v>269</v>
      </c>
      <c r="D965" s="32" t="s">
        <v>223</v>
      </c>
      <c r="E965" s="37" t="s">
        <v>204</v>
      </c>
      <c r="F965" s="41"/>
      <c r="G965" s="111">
        <f>SUM(G967)</f>
        <v>130.5</v>
      </c>
      <c r="H965" s="106">
        <f>H966</f>
        <v>89.3</v>
      </c>
      <c r="I965" s="106">
        <f t="shared" si="47"/>
        <v>68.429118773946357</v>
      </c>
    </row>
    <row r="966" spans="1:9" ht="31.5">
      <c r="A966" s="40" t="s">
        <v>234</v>
      </c>
      <c r="B966" s="32"/>
      <c r="C966" s="32" t="s">
        <v>269</v>
      </c>
      <c r="D966" s="32" t="s">
        <v>223</v>
      </c>
      <c r="E966" s="37" t="s">
        <v>204</v>
      </c>
      <c r="F966" s="53">
        <v>600</v>
      </c>
      <c r="G966" s="111">
        <f>SUM(G967,)</f>
        <v>130.5</v>
      </c>
      <c r="H966" s="106">
        <f>H967</f>
        <v>89.3</v>
      </c>
      <c r="I966" s="106">
        <f t="shared" si="47"/>
        <v>68.429118773946357</v>
      </c>
    </row>
    <row r="967" spans="1:9" ht="15.75">
      <c r="A967" s="40" t="s">
        <v>235</v>
      </c>
      <c r="B967" s="32"/>
      <c r="C967" s="32" t="s">
        <v>269</v>
      </c>
      <c r="D967" s="32" t="s">
        <v>223</v>
      </c>
      <c r="E967" s="37" t="s">
        <v>204</v>
      </c>
      <c r="F967" s="41">
        <v>610</v>
      </c>
      <c r="G967" s="111">
        <f>SUM(G968,)</f>
        <v>130.5</v>
      </c>
      <c r="H967" s="106">
        <f>H968</f>
        <v>89.3</v>
      </c>
      <c r="I967" s="106">
        <f t="shared" si="47"/>
        <v>68.429118773946357</v>
      </c>
    </row>
    <row r="968" spans="1:9" ht="15.75">
      <c r="A968" s="40" t="s">
        <v>238</v>
      </c>
      <c r="B968" s="32"/>
      <c r="C968" s="32" t="s">
        <v>269</v>
      </c>
      <c r="D968" s="32" t="s">
        <v>223</v>
      </c>
      <c r="E968" s="37" t="s">
        <v>204</v>
      </c>
      <c r="F968" s="41">
        <v>612</v>
      </c>
      <c r="G968" s="111">
        <v>130.5</v>
      </c>
      <c r="H968" s="106">
        <v>89.3</v>
      </c>
      <c r="I968" s="106">
        <f t="shared" si="47"/>
        <v>68.429118773946357</v>
      </c>
    </row>
    <row r="969" spans="1:9" s="12" customFormat="1" ht="31.5">
      <c r="A969" s="34" t="s">
        <v>510</v>
      </c>
      <c r="B969" s="32"/>
      <c r="C969" s="32" t="s">
        <v>269</v>
      </c>
      <c r="D969" s="32" t="s">
        <v>223</v>
      </c>
      <c r="E969" s="36" t="s">
        <v>207</v>
      </c>
      <c r="F969" s="32"/>
      <c r="G969" s="111">
        <f t="shared" ref="G969:G974" si="49">SUM(G970)</f>
        <v>854</v>
      </c>
      <c r="H969" s="105">
        <f>H970</f>
        <v>849.64</v>
      </c>
      <c r="I969" s="106">
        <f t="shared" si="47"/>
        <v>99.489461358313818</v>
      </c>
    </row>
    <row r="970" spans="1:9" s="12" customFormat="1" ht="63">
      <c r="A970" s="34" t="s">
        <v>511</v>
      </c>
      <c r="B970" s="32"/>
      <c r="C970" s="32" t="s">
        <v>269</v>
      </c>
      <c r="D970" s="32" t="s">
        <v>223</v>
      </c>
      <c r="E970" s="37" t="s">
        <v>512</v>
      </c>
      <c r="F970" s="32"/>
      <c r="G970" s="111">
        <f t="shared" si="49"/>
        <v>854</v>
      </c>
      <c r="H970" s="106">
        <f>H971</f>
        <v>849.64</v>
      </c>
      <c r="I970" s="106">
        <f t="shared" si="47"/>
        <v>99.489461358313818</v>
      </c>
    </row>
    <row r="971" spans="1:9" s="12" customFormat="1" ht="47.25">
      <c r="A971" s="34" t="s">
        <v>683</v>
      </c>
      <c r="B971" s="32"/>
      <c r="C971" s="32" t="s">
        <v>269</v>
      </c>
      <c r="D971" s="32" t="s">
        <v>223</v>
      </c>
      <c r="E971" s="37" t="s">
        <v>684</v>
      </c>
      <c r="F971" s="32"/>
      <c r="G971" s="111">
        <f>SUM(G972,G976)</f>
        <v>854</v>
      </c>
      <c r="H971" s="106">
        <f>H972+H976</f>
        <v>849.64</v>
      </c>
      <c r="I971" s="106">
        <f t="shared" si="47"/>
        <v>99.489461358313818</v>
      </c>
    </row>
    <row r="972" spans="1:9" s="12" customFormat="1" ht="47.25">
      <c r="A972" s="40" t="s">
        <v>678</v>
      </c>
      <c r="B972" s="32"/>
      <c r="C972" s="32" t="s">
        <v>269</v>
      </c>
      <c r="D972" s="32" t="s">
        <v>223</v>
      </c>
      <c r="E972" s="37" t="s">
        <v>685</v>
      </c>
      <c r="F972" s="41"/>
      <c r="G972" s="111">
        <f t="shared" si="49"/>
        <v>564</v>
      </c>
      <c r="H972" s="106">
        <f>H973</f>
        <v>560.76</v>
      </c>
      <c r="I972" s="106">
        <f t="shared" si="47"/>
        <v>99.425531914893611</v>
      </c>
    </row>
    <row r="973" spans="1:9" s="12" customFormat="1" ht="31.5">
      <c r="A973" s="40" t="s">
        <v>234</v>
      </c>
      <c r="B973" s="32"/>
      <c r="C973" s="32" t="s">
        <v>269</v>
      </c>
      <c r="D973" s="32" t="s">
        <v>223</v>
      </c>
      <c r="E973" s="37" t="s">
        <v>685</v>
      </c>
      <c r="F973" s="41">
        <v>600</v>
      </c>
      <c r="G973" s="111">
        <f>SUM(G974,)</f>
        <v>564</v>
      </c>
      <c r="H973" s="106">
        <f>H974</f>
        <v>560.76</v>
      </c>
      <c r="I973" s="106">
        <f t="shared" ref="I973:I1036" si="50">(H973/G973)*100</f>
        <v>99.425531914893611</v>
      </c>
    </row>
    <row r="974" spans="1:9" s="12" customFormat="1" ht="15.75">
      <c r="A974" s="40" t="s">
        <v>235</v>
      </c>
      <c r="B974" s="32"/>
      <c r="C974" s="32" t="s">
        <v>269</v>
      </c>
      <c r="D974" s="32" t="s">
        <v>223</v>
      </c>
      <c r="E974" s="37" t="s">
        <v>685</v>
      </c>
      <c r="F974" s="41">
        <v>610</v>
      </c>
      <c r="G974" s="111">
        <f t="shared" si="49"/>
        <v>564</v>
      </c>
      <c r="H974" s="106">
        <f>H975</f>
        <v>560.76</v>
      </c>
      <c r="I974" s="106">
        <f t="shared" si="50"/>
        <v>99.425531914893611</v>
      </c>
    </row>
    <row r="975" spans="1:9" s="12" customFormat="1" ht="15.75">
      <c r="A975" s="40" t="s">
        <v>238</v>
      </c>
      <c r="B975" s="32"/>
      <c r="C975" s="32" t="s">
        <v>269</v>
      </c>
      <c r="D975" s="32" t="s">
        <v>223</v>
      </c>
      <c r="E975" s="37" t="s">
        <v>685</v>
      </c>
      <c r="F975" s="41">
        <v>612</v>
      </c>
      <c r="G975" s="111">
        <v>564</v>
      </c>
      <c r="H975" s="106">
        <v>560.76</v>
      </c>
      <c r="I975" s="106">
        <f t="shared" si="50"/>
        <v>99.425531914893611</v>
      </c>
    </row>
    <row r="976" spans="1:9" s="12" customFormat="1" ht="47.25">
      <c r="A976" s="40" t="s">
        <v>686</v>
      </c>
      <c r="B976" s="32"/>
      <c r="C976" s="32" t="s">
        <v>269</v>
      </c>
      <c r="D976" s="32" t="s">
        <v>223</v>
      </c>
      <c r="E976" s="37" t="s">
        <v>687</v>
      </c>
      <c r="F976" s="41"/>
      <c r="G976" s="111">
        <f t="shared" ref="G976:G978" si="51">SUM(G977)</f>
        <v>290</v>
      </c>
      <c r="H976" s="106">
        <f>H977</f>
        <v>288.88</v>
      </c>
      <c r="I976" s="106">
        <f t="shared" si="50"/>
        <v>99.613793103448273</v>
      </c>
    </row>
    <row r="977" spans="1:9" s="12" customFormat="1" ht="31.5">
      <c r="A977" s="40" t="s">
        <v>234</v>
      </c>
      <c r="B977" s="32"/>
      <c r="C977" s="32" t="s">
        <v>269</v>
      </c>
      <c r="D977" s="32" t="s">
        <v>223</v>
      </c>
      <c r="E977" s="37" t="s">
        <v>687</v>
      </c>
      <c r="F977" s="41">
        <v>600</v>
      </c>
      <c r="G977" s="111">
        <f>SUM(G978,)</f>
        <v>290</v>
      </c>
      <c r="H977" s="106">
        <f>H978</f>
        <v>288.88</v>
      </c>
      <c r="I977" s="106">
        <f t="shared" si="50"/>
        <v>99.613793103448273</v>
      </c>
    </row>
    <row r="978" spans="1:9" s="12" customFormat="1" ht="15.75">
      <c r="A978" s="40" t="s">
        <v>235</v>
      </c>
      <c r="B978" s="32"/>
      <c r="C978" s="32" t="s">
        <v>269</v>
      </c>
      <c r="D978" s="32" t="s">
        <v>223</v>
      </c>
      <c r="E978" s="37" t="s">
        <v>687</v>
      </c>
      <c r="F978" s="41">
        <v>610</v>
      </c>
      <c r="G978" s="111">
        <f t="shared" si="51"/>
        <v>290</v>
      </c>
      <c r="H978" s="106">
        <f>H979</f>
        <v>288.88</v>
      </c>
      <c r="I978" s="106">
        <f t="shared" si="50"/>
        <v>99.613793103448273</v>
      </c>
    </row>
    <row r="979" spans="1:9" s="12" customFormat="1" ht="15.75">
      <c r="A979" s="40" t="s">
        <v>238</v>
      </c>
      <c r="B979" s="32"/>
      <c r="C979" s="32" t="s">
        <v>269</v>
      </c>
      <c r="D979" s="32" t="s">
        <v>223</v>
      </c>
      <c r="E979" s="37" t="s">
        <v>687</v>
      </c>
      <c r="F979" s="41">
        <v>612</v>
      </c>
      <c r="G979" s="111">
        <v>290</v>
      </c>
      <c r="H979" s="106">
        <v>288.88</v>
      </c>
      <c r="I979" s="106">
        <f t="shared" si="50"/>
        <v>99.613793103448273</v>
      </c>
    </row>
    <row r="980" spans="1:9" ht="15.75">
      <c r="A980" s="40" t="s">
        <v>320</v>
      </c>
      <c r="B980" s="32"/>
      <c r="C980" s="32" t="s">
        <v>269</v>
      </c>
      <c r="D980" s="32" t="s">
        <v>243</v>
      </c>
      <c r="E980" s="37"/>
      <c r="F980" s="41"/>
      <c r="G980" s="111">
        <f>SUM(G981,G988,G1010,G1035)</f>
        <v>136148.09000000003</v>
      </c>
      <c r="H980" s="106">
        <f>H981+H988+H1010+H1035</f>
        <v>134744.81</v>
      </c>
      <c r="I980" s="106">
        <f t="shared" si="50"/>
        <v>98.969298798095494</v>
      </c>
    </row>
    <row r="981" spans="1:9" s="12" customFormat="1" ht="31.5">
      <c r="A981" s="34" t="s">
        <v>326</v>
      </c>
      <c r="B981" s="32"/>
      <c r="C981" s="32" t="s">
        <v>269</v>
      </c>
      <c r="D981" s="32" t="s">
        <v>243</v>
      </c>
      <c r="E981" s="36" t="s">
        <v>25</v>
      </c>
      <c r="F981" s="41"/>
      <c r="G981" s="111">
        <f>SUM(G982)</f>
        <v>92804.89</v>
      </c>
      <c r="H981" s="106">
        <f t="shared" ref="H981:H986" si="52">H982</f>
        <v>92638.76</v>
      </c>
      <c r="I981" s="106">
        <f t="shared" si="50"/>
        <v>99.820990036193137</v>
      </c>
    </row>
    <row r="982" spans="1:9" s="12" customFormat="1" ht="15.75">
      <c r="A982" s="34" t="s">
        <v>758</v>
      </c>
      <c r="B982" s="32"/>
      <c r="C982" s="32" t="s">
        <v>269</v>
      </c>
      <c r="D982" s="32" t="s">
        <v>243</v>
      </c>
      <c r="E982" s="36" t="s">
        <v>749</v>
      </c>
      <c r="F982" s="32"/>
      <c r="G982" s="111">
        <f t="shared" ref="G982:G983" si="53">SUM(G983)</f>
        <v>92804.89</v>
      </c>
      <c r="H982" s="106">
        <f t="shared" si="52"/>
        <v>92638.76</v>
      </c>
      <c r="I982" s="106">
        <f t="shared" si="50"/>
        <v>99.820990036193137</v>
      </c>
    </row>
    <row r="983" spans="1:9" s="12" customFormat="1" ht="31.5">
      <c r="A983" s="92" t="s">
        <v>808</v>
      </c>
      <c r="B983" s="32"/>
      <c r="C983" s="32" t="s">
        <v>269</v>
      </c>
      <c r="D983" s="32" t="s">
        <v>243</v>
      </c>
      <c r="E983" s="36" t="s">
        <v>750</v>
      </c>
      <c r="F983" s="32"/>
      <c r="G983" s="111">
        <f t="shared" si="53"/>
        <v>92804.89</v>
      </c>
      <c r="H983" s="106">
        <f t="shared" si="52"/>
        <v>92638.76</v>
      </c>
      <c r="I983" s="106">
        <f t="shared" si="50"/>
        <v>99.820990036193137</v>
      </c>
    </row>
    <row r="984" spans="1:9" s="12" customFormat="1" ht="78.75">
      <c r="A984" s="38" t="s">
        <v>770</v>
      </c>
      <c r="B984" s="41"/>
      <c r="C984" s="41" t="s">
        <v>269</v>
      </c>
      <c r="D984" s="32" t="s">
        <v>243</v>
      </c>
      <c r="E984" s="36" t="s">
        <v>751</v>
      </c>
      <c r="F984" s="58"/>
      <c r="G984" s="111">
        <f>SUM(G985)</f>
        <v>92804.89</v>
      </c>
      <c r="H984" s="106">
        <f t="shared" si="52"/>
        <v>92638.76</v>
      </c>
      <c r="I984" s="106">
        <f t="shared" si="50"/>
        <v>99.820990036193137</v>
      </c>
    </row>
    <row r="985" spans="1:9" s="12" customFormat="1" ht="31.5">
      <c r="A985" s="56" t="s">
        <v>234</v>
      </c>
      <c r="B985" s="32"/>
      <c r="C985" s="32" t="s">
        <v>269</v>
      </c>
      <c r="D985" s="32" t="s">
        <v>243</v>
      </c>
      <c r="E985" s="36" t="s">
        <v>751</v>
      </c>
      <c r="F985" s="53">
        <v>600</v>
      </c>
      <c r="G985" s="111">
        <f>SUM(G986,)</f>
        <v>92804.89</v>
      </c>
      <c r="H985" s="106">
        <f t="shared" si="52"/>
        <v>92638.76</v>
      </c>
      <c r="I985" s="106">
        <f t="shared" si="50"/>
        <v>99.820990036193137</v>
      </c>
    </row>
    <row r="986" spans="1:9" s="12" customFormat="1" ht="15.75">
      <c r="A986" s="56" t="s">
        <v>235</v>
      </c>
      <c r="B986" s="32"/>
      <c r="C986" s="32" t="s">
        <v>269</v>
      </c>
      <c r="D986" s="32" t="s">
        <v>243</v>
      </c>
      <c r="E986" s="36" t="s">
        <v>751</v>
      </c>
      <c r="F986" s="41">
        <v>610</v>
      </c>
      <c r="G986" s="111">
        <f>SUM(G987)</f>
        <v>92804.89</v>
      </c>
      <c r="H986" s="106">
        <f t="shared" si="52"/>
        <v>92638.76</v>
      </c>
      <c r="I986" s="106">
        <f t="shared" si="50"/>
        <v>99.820990036193137</v>
      </c>
    </row>
    <row r="987" spans="1:9" s="12" customFormat="1" ht="15.75">
      <c r="A987" s="56" t="s">
        <v>238</v>
      </c>
      <c r="B987" s="32"/>
      <c r="C987" s="32" t="s">
        <v>269</v>
      </c>
      <c r="D987" s="32" t="s">
        <v>243</v>
      </c>
      <c r="E987" s="36" t="s">
        <v>751</v>
      </c>
      <c r="F987" s="41">
        <v>612</v>
      </c>
      <c r="G987" s="111">
        <v>92804.89</v>
      </c>
      <c r="H987" s="106">
        <v>92638.76</v>
      </c>
      <c r="I987" s="106">
        <f t="shared" si="50"/>
        <v>99.820990036193137</v>
      </c>
    </row>
    <row r="988" spans="1:9" ht="31.5">
      <c r="A988" s="34" t="s">
        <v>328</v>
      </c>
      <c r="B988" s="35"/>
      <c r="C988" s="35" t="s">
        <v>269</v>
      </c>
      <c r="D988" s="32" t="s">
        <v>243</v>
      </c>
      <c r="E988" s="36" t="s">
        <v>34</v>
      </c>
      <c r="F988" s="32"/>
      <c r="G988" s="111">
        <f>SUM(G989,G1004)</f>
        <v>1260.1599999999999</v>
      </c>
      <c r="H988" s="106">
        <f>H989+H1004</f>
        <v>1251.99</v>
      </c>
      <c r="I988" s="106">
        <f t="shared" si="50"/>
        <v>99.351669629253436</v>
      </c>
    </row>
    <row r="989" spans="1:9" ht="31.5">
      <c r="A989" s="34" t="s">
        <v>336</v>
      </c>
      <c r="B989" s="32"/>
      <c r="C989" s="32" t="s">
        <v>269</v>
      </c>
      <c r="D989" s="32" t="s">
        <v>243</v>
      </c>
      <c r="E989" s="37" t="s">
        <v>35</v>
      </c>
      <c r="F989" s="32"/>
      <c r="G989" s="111">
        <f>SUM(G990,G995,)</f>
        <v>1172.9099999999999</v>
      </c>
      <c r="H989" s="106">
        <f>H990+H995</f>
        <v>1172.74</v>
      </c>
      <c r="I989" s="106">
        <f t="shared" si="50"/>
        <v>99.985506134315514</v>
      </c>
    </row>
    <row r="990" spans="1:9" ht="63">
      <c r="A990" s="34" t="s">
        <v>537</v>
      </c>
      <c r="B990" s="32"/>
      <c r="C990" s="32" t="s">
        <v>269</v>
      </c>
      <c r="D990" s="32" t="s">
        <v>243</v>
      </c>
      <c r="E990" s="37" t="s">
        <v>72</v>
      </c>
      <c r="F990" s="32"/>
      <c r="G990" s="111">
        <f>SUM(G991)</f>
        <v>1039.03</v>
      </c>
      <c r="H990" s="106">
        <f>H991</f>
        <v>1039.02</v>
      </c>
      <c r="I990" s="106">
        <f t="shared" si="50"/>
        <v>99.9990375638817</v>
      </c>
    </row>
    <row r="991" spans="1:9" ht="63">
      <c r="A991" s="50" t="s">
        <v>371</v>
      </c>
      <c r="B991" s="32"/>
      <c r="C991" s="32" t="s">
        <v>269</v>
      </c>
      <c r="D991" s="32" t="s">
        <v>243</v>
      </c>
      <c r="E991" s="37" t="s">
        <v>77</v>
      </c>
      <c r="F991" s="32"/>
      <c r="G991" s="111">
        <f>SUM(G992)</f>
        <v>1039.03</v>
      </c>
      <c r="H991" s="106">
        <f>H992</f>
        <v>1039.02</v>
      </c>
      <c r="I991" s="106">
        <f t="shared" si="50"/>
        <v>99.9990375638817</v>
      </c>
    </row>
    <row r="992" spans="1:9" ht="31.5">
      <c r="A992" s="40" t="s">
        <v>234</v>
      </c>
      <c r="B992" s="32"/>
      <c r="C992" s="32" t="s">
        <v>269</v>
      </c>
      <c r="D992" s="32" t="s">
        <v>243</v>
      </c>
      <c r="E992" s="37" t="s">
        <v>77</v>
      </c>
      <c r="F992" s="53">
        <v>600</v>
      </c>
      <c r="G992" s="111">
        <f>SUM(G993,)</f>
        <v>1039.03</v>
      </c>
      <c r="H992" s="106">
        <f>H993</f>
        <v>1039.02</v>
      </c>
      <c r="I992" s="106">
        <f t="shared" si="50"/>
        <v>99.9990375638817</v>
      </c>
    </row>
    <row r="993" spans="1:9" ht="15.75">
      <c r="A993" s="40" t="s">
        <v>235</v>
      </c>
      <c r="B993" s="32"/>
      <c r="C993" s="32" t="s">
        <v>269</v>
      </c>
      <c r="D993" s="32" t="s">
        <v>243</v>
      </c>
      <c r="E993" s="37" t="s">
        <v>77</v>
      </c>
      <c r="F993" s="41">
        <v>610</v>
      </c>
      <c r="G993" s="111">
        <f>SUM(G994)</f>
        <v>1039.03</v>
      </c>
      <c r="H993" s="106">
        <f>H994</f>
        <v>1039.02</v>
      </c>
      <c r="I993" s="106">
        <f t="shared" si="50"/>
        <v>99.9990375638817</v>
      </c>
    </row>
    <row r="994" spans="1:9" ht="15.75">
      <c r="A994" s="40" t="s">
        <v>238</v>
      </c>
      <c r="B994" s="32"/>
      <c r="C994" s="32" t="s">
        <v>269</v>
      </c>
      <c r="D994" s="32" t="s">
        <v>243</v>
      </c>
      <c r="E994" s="37" t="s">
        <v>77</v>
      </c>
      <c r="F994" s="41">
        <v>612</v>
      </c>
      <c r="G994" s="111">
        <v>1039.03</v>
      </c>
      <c r="H994" s="106">
        <v>1039.02</v>
      </c>
      <c r="I994" s="106">
        <f t="shared" si="50"/>
        <v>99.9990375638817</v>
      </c>
    </row>
    <row r="995" spans="1:9" ht="63">
      <c r="A995" s="52" t="s">
        <v>169</v>
      </c>
      <c r="B995" s="32"/>
      <c r="C995" s="32" t="s">
        <v>269</v>
      </c>
      <c r="D995" s="32" t="s">
        <v>243</v>
      </c>
      <c r="E995" s="37" t="s">
        <v>73</v>
      </c>
      <c r="F995" s="41"/>
      <c r="G995" s="111">
        <f>SUM(G996,G1000)</f>
        <v>133.88</v>
      </c>
      <c r="H995" s="118">
        <f>H996+H1000</f>
        <v>133.72</v>
      </c>
      <c r="I995" s="106">
        <f t="shared" si="50"/>
        <v>99.880489991036754</v>
      </c>
    </row>
    <row r="996" spans="1:9" ht="47.25">
      <c r="A996" s="52" t="s">
        <v>74</v>
      </c>
      <c r="B996" s="41"/>
      <c r="C996" s="41" t="s">
        <v>269</v>
      </c>
      <c r="D996" s="32" t="s">
        <v>243</v>
      </c>
      <c r="E996" s="37" t="s">
        <v>155</v>
      </c>
      <c r="F996" s="41"/>
      <c r="G996" s="111">
        <f>SUM(G997)</f>
        <v>55.28</v>
      </c>
      <c r="H996" s="106">
        <f>H997</f>
        <v>55.2</v>
      </c>
      <c r="I996" s="106">
        <f t="shared" si="50"/>
        <v>99.855282199710572</v>
      </c>
    </row>
    <row r="997" spans="1:9" ht="31.5">
      <c r="A997" s="40" t="s">
        <v>234</v>
      </c>
      <c r="B997" s="32"/>
      <c r="C997" s="32" t="s">
        <v>269</v>
      </c>
      <c r="D997" s="32" t="s">
        <v>243</v>
      </c>
      <c r="E997" s="37" t="s">
        <v>155</v>
      </c>
      <c r="F997" s="53">
        <v>600</v>
      </c>
      <c r="G997" s="111">
        <f>SUM(G998,)</f>
        <v>55.28</v>
      </c>
      <c r="H997" s="106">
        <f>H998</f>
        <v>55.2</v>
      </c>
      <c r="I997" s="106">
        <f t="shared" si="50"/>
        <v>99.855282199710572</v>
      </c>
    </row>
    <row r="998" spans="1:9" ht="15.75">
      <c r="A998" s="40" t="s">
        <v>235</v>
      </c>
      <c r="B998" s="32"/>
      <c r="C998" s="32" t="s">
        <v>269</v>
      </c>
      <c r="D998" s="32" t="s">
        <v>243</v>
      </c>
      <c r="E998" s="37" t="s">
        <v>155</v>
      </c>
      <c r="F998" s="41">
        <v>610</v>
      </c>
      <c r="G998" s="111">
        <f>SUM(G999)</f>
        <v>55.28</v>
      </c>
      <c r="H998" s="106">
        <f>H999</f>
        <v>55.2</v>
      </c>
      <c r="I998" s="106">
        <f t="shared" si="50"/>
        <v>99.855282199710572</v>
      </c>
    </row>
    <row r="999" spans="1:9" ht="15.75">
      <c r="A999" s="40" t="s">
        <v>238</v>
      </c>
      <c r="B999" s="32"/>
      <c r="C999" s="32" t="s">
        <v>269</v>
      </c>
      <c r="D999" s="32" t="s">
        <v>243</v>
      </c>
      <c r="E999" s="37" t="s">
        <v>155</v>
      </c>
      <c r="F999" s="41">
        <v>612</v>
      </c>
      <c r="G999" s="111">
        <v>55.28</v>
      </c>
      <c r="H999" s="106">
        <v>55.2</v>
      </c>
      <c r="I999" s="106">
        <f t="shared" si="50"/>
        <v>99.855282199710572</v>
      </c>
    </row>
    <row r="1000" spans="1:9" ht="31.5">
      <c r="A1000" s="52" t="s">
        <v>75</v>
      </c>
      <c r="B1000" s="32"/>
      <c r="C1000" s="32" t="s">
        <v>269</v>
      </c>
      <c r="D1000" s="32" t="s">
        <v>243</v>
      </c>
      <c r="E1000" s="37" t="s">
        <v>79</v>
      </c>
      <c r="F1000" s="41"/>
      <c r="G1000" s="111">
        <f>SUM(G1001,)</f>
        <v>78.599999999999994</v>
      </c>
      <c r="H1000" s="118">
        <f>H1001</f>
        <v>78.52</v>
      </c>
      <c r="I1000" s="106">
        <f t="shared" si="50"/>
        <v>99.898218829516537</v>
      </c>
    </row>
    <row r="1001" spans="1:9" ht="31.5">
      <c r="A1001" s="40" t="s">
        <v>234</v>
      </c>
      <c r="B1001" s="32"/>
      <c r="C1001" s="32" t="s">
        <v>269</v>
      </c>
      <c r="D1001" s="32" t="s">
        <v>243</v>
      </c>
      <c r="E1001" s="37" t="s">
        <v>79</v>
      </c>
      <c r="F1001" s="53">
        <v>600</v>
      </c>
      <c r="G1001" s="111">
        <f>SUM(G1002,)</f>
        <v>78.599999999999994</v>
      </c>
      <c r="H1001" s="106">
        <f>H1002</f>
        <v>78.52</v>
      </c>
      <c r="I1001" s="106">
        <f t="shared" si="50"/>
        <v>99.898218829516537</v>
      </c>
    </row>
    <row r="1002" spans="1:9" ht="15.75">
      <c r="A1002" s="40" t="s">
        <v>235</v>
      </c>
      <c r="B1002" s="32"/>
      <c r="C1002" s="32" t="s">
        <v>269</v>
      </c>
      <c r="D1002" s="32" t="s">
        <v>243</v>
      </c>
      <c r="E1002" s="37" t="s">
        <v>79</v>
      </c>
      <c r="F1002" s="41">
        <v>610</v>
      </c>
      <c r="G1002" s="111">
        <f>SUM(G1003)</f>
        <v>78.599999999999994</v>
      </c>
      <c r="H1002" s="106">
        <f>H1003</f>
        <v>78.52</v>
      </c>
      <c r="I1002" s="106">
        <f t="shared" si="50"/>
        <v>99.898218829516537</v>
      </c>
    </row>
    <row r="1003" spans="1:9" ht="15.75">
      <c r="A1003" s="40" t="s">
        <v>238</v>
      </c>
      <c r="B1003" s="32"/>
      <c r="C1003" s="32" t="s">
        <v>269</v>
      </c>
      <c r="D1003" s="32" t="s">
        <v>243</v>
      </c>
      <c r="E1003" s="37" t="s">
        <v>79</v>
      </c>
      <c r="F1003" s="41">
        <v>612</v>
      </c>
      <c r="G1003" s="111">
        <v>78.599999999999994</v>
      </c>
      <c r="H1003" s="106">
        <v>78.52</v>
      </c>
      <c r="I1003" s="106">
        <f t="shared" si="50"/>
        <v>99.898218829516537</v>
      </c>
    </row>
    <row r="1004" spans="1:9" ht="31.5">
      <c r="A1004" s="34" t="s">
        <v>344</v>
      </c>
      <c r="B1004" s="32"/>
      <c r="C1004" s="32" t="s">
        <v>269</v>
      </c>
      <c r="D1004" s="32" t="s">
        <v>243</v>
      </c>
      <c r="E1004" s="36" t="s">
        <v>38</v>
      </c>
      <c r="F1004" s="41"/>
      <c r="G1004" s="111">
        <f>SUM(G1005)</f>
        <v>87.25</v>
      </c>
      <c r="H1004" s="106">
        <f>H1005</f>
        <v>79.25</v>
      </c>
      <c r="I1004" s="106">
        <f t="shared" si="50"/>
        <v>90.830945558739245</v>
      </c>
    </row>
    <row r="1005" spans="1:9" ht="31.5">
      <c r="A1005" s="40" t="s">
        <v>456</v>
      </c>
      <c r="B1005" s="32"/>
      <c r="C1005" s="32" t="s">
        <v>269</v>
      </c>
      <c r="D1005" s="32" t="s">
        <v>243</v>
      </c>
      <c r="E1005" s="36" t="s">
        <v>457</v>
      </c>
      <c r="F1005" s="41"/>
      <c r="G1005" s="111">
        <f>SUM(G1006)</f>
        <v>87.25</v>
      </c>
      <c r="H1005" s="106">
        <f>H1006</f>
        <v>79.25</v>
      </c>
      <c r="I1005" s="106">
        <f t="shared" si="50"/>
        <v>90.830945558739245</v>
      </c>
    </row>
    <row r="1006" spans="1:9" ht="31.5">
      <c r="A1006" s="40" t="s">
        <v>458</v>
      </c>
      <c r="B1006" s="36"/>
      <c r="C1006" s="41" t="s">
        <v>269</v>
      </c>
      <c r="D1006" s="32" t="s">
        <v>243</v>
      </c>
      <c r="E1006" s="36" t="s">
        <v>459</v>
      </c>
      <c r="F1006" s="41"/>
      <c r="G1006" s="111">
        <f>SUM(G1007)</f>
        <v>87.25</v>
      </c>
      <c r="H1006" s="106">
        <f>H1007</f>
        <v>79.25</v>
      </c>
      <c r="I1006" s="106">
        <f t="shared" si="50"/>
        <v>90.830945558739245</v>
      </c>
    </row>
    <row r="1007" spans="1:9" ht="31.5">
      <c r="A1007" s="40" t="s">
        <v>234</v>
      </c>
      <c r="B1007" s="32"/>
      <c r="C1007" s="32" t="s">
        <v>269</v>
      </c>
      <c r="D1007" s="32" t="s">
        <v>243</v>
      </c>
      <c r="E1007" s="36" t="s">
        <v>459</v>
      </c>
      <c r="F1007" s="53">
        <v>600</v>
      </c>
      <c r="G1007" s="111">
        <f>SUM(G1008,)</f>
        <v>87.25</v>
      </c>
      <c r="H1007" s="106">
        <f>H1008</f>
        <v>79.25</v>
      </c>
      <c r="I1007" s="106">
        <f t="shared" si="50"/>
        <v>90.830945558739245</v>
      </c>
    </row>
    <row r="1008" spans="1:9" ht="15.75">
      <c r="A1008" s="40" t="s">
        <v>235</v>
      </c>
      <c r="B1008" s="32"/>
      <c r="C1008" s="32" t="s">
        <v>269</v>
      </c>
      <c r="D1008" s="32" t="s">
        <v>243</v>
      </c>
      <c r="E1008" s="36" t="s">
        <v>459</v>
      </c>
      <c r="F1008" s="41">
        <v>610</v>
      </c>
      <c r="G1008" s="111">
        <f>SUM(G1009)</f>
        <v>87.25</v>
      </c>
      <c r="H1008" s="106">
        <f>H1009</f>
        <v>79.25</v>
      </c>
      <c r="I1008" s="106">
        <f t="shared" si="50"/>
        <v>90.830945558739245</v>
      </c>
    </row>
    <row r="1009" spans="1:9" ht="15.75">
      <c r="A1009" s="40" t="s">
        <v>238</v>
      </c>
      <c r="B1009" s="32"/>
      <c r="C1009" s="32" t="s">
        <v>269</v>
      </c>
      <c r="D1009" s="32" t="s">
        <v>243</v>
      </c>
      <c r="E1009" s="36" t="s">
        <v>459</v>
      </c>
      <c r="F1009" s="41">
        <v>612</v>
      </c>
      <c r="G1009" s="111">
        <v>87.25</v>
      </c>
      <c r="H1009" s="106">
        <v>79.25</v>
      </c>
      <c r="I1009" s="106">
        <f t="shared" si="50"/>
        <v>90.830945558739245</v>
      </c>
    </row>
    <row r="1010" spans="1:9" ht="31.5">
      <c r="A1010" s="34" t="s">
        <v>333</v>
      </c>
      <c r="B1010" s="32"/>
      <c r="C1010" s="32" t="s">
        <v>269</v>
      </c>
      <c r="D1010" s="32" t="s">
        <v>243</v>
      </c>
      <c r="E1010" s="36" t="s">
        <v>114</v>
      </c>
      <c r="F1010" s="32"/>
      <c r="G1010" s="111">
        <f>SUM(G1011,)</f>
        <v>41879.040000000008</v>
      </c>
      <c r="H1010" s="106">
        <f>H1011</f>
        <v>40655.630000000005</v>
      </c>
      <c r="I1010" s="106">
        <f t="shared" si="50"/>
        <v>97.078705720092913</v>
      </c>
    </row>
    <row r="1011" spans="1:9" ht="31.5">
      <c r="A1011" s="34" t="s">
        <v>8</v>
      </c>
      <c r="B1011" s="32"/>
      <c r="C1011" s="32" t="s">
        <v>269</v>
      </c>
      <c r="D1011" s="32" t="s">
        <v>243</v>
      </c>
      <c r="E1011" s="37" t="s">
        <v>138</v>
      </c>
      <c r="F1011" s="41"/>
      <c r="G1011" s="111">
        <f>SUM(G1012,G1021,G1030)</f>
        <v>41879.040000000008</v>
      </c>
      <c r="H1011" s="106">
        <f>H1012+H1021+H1030</f>
        <v>40655.630000000005</v>
      </c>
      <c r="I1011" s="106">
        <f t="shared" si="50"/>
        <v>97.078705720092913</v>
      </c>
    </row>
    <row r="1012" spans="1:9" ht="78.75">
      <c r="A1012" s="34" t="s">
        <v>106</v>
      </c>
      <c r="B1012" s="32"/>
      <c r="C1012" s="32" t="s">
        <v>269</v>
      </c>
      <c r="D1012" s="32" t="s">
        <v>243</v>
      </c>
      <c r="E1012" s="37" t="s">
        <v>139</v>
      </c>
      <c r="F1012" s="41"/>
      <c r="G1012" s="111">
        <f>SUM(G1013,G1017,)</f>
        <v>40840.630000000005</v>
      </c>
      <c r="H1012" s="106">
        <f>H1013+H1017</f>
        <v>39617.22</v>
      </c>
      <c r="I1012" s="106">
        <f t="shared" si="50"/>
        <v>97.004429167718513</v>
      </c>
    </row>
    <row r="1013" spans="1:9" ht="15.75">
      <c r="A1013" s="30" t="s">
        <v>442</v>
      </c>
      <c r="B1013" s="33"/>
      <c r="C1013" s="33" t="s">
        <v>269</v>
      </c>
      <c r="D1013" s="32" t="s">
        <v>243</v>
      </c>
      <c r="E1013" s="37" t="s">
        <v>140</v>
      </c>
      <c r="F1013" s="32"/>
      <c r="G1013" s="111">
        <f>SUM(G1014)</f>
        <v>19404.810000000001</v>
      </c>
      <c r="H1013" s="106">
        <f>H1014</f>
        <v>18198.09</v>
      </c>
      <c r="I1013" s="106">
        <f t="shared" si="50"/>
        <v>93.781335658530026</v>
      </c>
    </row>
    <row r="1014" spans="1:9" ht="31.5">
      <c r="A1014" s="40" t="s">
        <v>234</v>
      </c>
      <c r="B1014" s="33"/>
      <c r="C1014" s="33" t="s">
        <v>269</v>
      </c>
      <c r="D1014" s="32" t="s">
        <v>243</v>
      </c>
      <c r="E1014" s="37" t="s">
        <v>140</v>
      </c>
      <c r="F1014" s="53">
        <v>600</v>
      </c>
      <c r="G1014" s="111">
        <f>SUM(G1015)</f>
        <v>19404.810000000001</v>
      </c>
      <c r="H1014" s="106">
        <f>H1015</f>
        <v>18198.09</v>
      </c>
      <c r="I1014" s="106">
        <f t="shared" si="50"/>
        <v>93.781335658530026</v>
      </c>
    </row>
    <row r="1015" spans="1:9" ht="15.75">
      <c r="A1015" s="40" t="s">
        <v>235</v>
      </c>
      <c r="B1015" s="33"/>
      <c r="C1015" s="33" t="s">
        <v>269</v>
      </c>
      <c r="D1015" s="32" t="s">
        <v>243</v>
      </c>
      <c r="E1015" s="37" t="s">
        <v>140</v>
      </c>
      <c r="F1015" s="41">
        <v>610</v>
      </c>
      <c r="G1015" s="111">
        <f>SUM(G1016)</f>
        <v>19404.810000000001</v>
      </c>
      <c r="H1015" s="106">
        <f>H1016</f>
        <v>18198.09</v>
      </c>
      <c r="I1015" s="106">
        <f t="shared" si="50"/>
        <v>93.781335658530026</v>
      </c>
    </row>
    <row r="1016" spans="1:9" ht="47.25">
      <c r="A1016" s="40" t="s">
        <v>236</v>
      </c>
      <c r="B1016" s="33"/>
      <c r="C1016" s="33" t="s">
        <v>269</v>
      </c>
      <c r="D1016" s="32" t="s">
        <v>243</v>
      </c>
      <c r="E1016" s="37" t="s">
        <v>140</v>
      </c>
      <c r="F1016" s="41">
        <v>611</v>
      </c>
      <c r="G1016" s="111">
        <v>19404.810000000001</v>
      </c>
      <c r="H1016" s="106">
        <v>18198.09</v>
      </c>
      <c r="I1016" s="106">
        <f t="shared" si="50"/>
        <v>93.781335658530026</v>
      </c>
    </row>
    <row r="1017" spans="1:9" ht="31.5">
      <c r="A1017" s="30" t="s">
        <v>18</v>
      </c>
      <c r="B1017" s="33"/>
      <c r="C1017" s="33" t="s">
        <v>269</v>
      </c>
      <c r="D1017" s="32" t="s">
        <v>243</v>
      </c>
      <c r="E1017" s="37" t="s">
        <v>141</v>
      </c>
      <c r="F1017" s="32"/>
      <c r="G1017" s="111">
        <f>SUM(G1018)</f>
        <v>21435.82</v>
      </c>
      <c r="H1017" s="106">
        <f>H1018</f>
        <v>21419.13</v>
      </c>
      <c r="I1017" s="106">
        <f t="shared" si="50"/>
        <v>99.922139670887333</v>
      </c>
    </row>
    <row r="1018" spans="1:9" ht="31.5">
      <c r="A1018" s="40" t="s">
        <v>234</v>
      </c>
      <c r="B1018" s="33"/>
      <c r="C1018" s="33" t="s">
        <v>269</v>
      </c>
      <c r="D1018" s="32" t="s">
        <v>243</v>
      </c>
      <c r="E1018" s="37" t="s">
        <v>141</v>
      </c>
      <c r="F1018" s="53">
        <v>600</v>
      </c>
      <c r="G1018" s="111">
        <f>SUM(G1019,)</f>
        <v>21435.82</v>
      </c>
      <c r="H1018" s="106">
        <f>H1019</f>
        <v>21419.13</v>
      </c>
      <c r="I1018" s="106">
        <f t="shared" si="50"/>
        <v>99.922139670887333</v>
      </c>
    </row>
    <row r="1019" spans="1:9" ht="15.75">
      <c r="A1019" s="40" t="s">
        <v>235</v>
      </c>
      <c r="B1019" s="33"/>
      <c r="C1019" s="33" t="s">
        <v>269</v>
      </c>
      <c r="D1019" s="32" t="s">
        <v>243</v>
      </c>
      <c r="E1019" s="37" t="s">
        <v>141</v>
      </c>
      <c r="F1019" s="41">
        <v>610</v>
      </c>
      <c r="G1019" s="111">
        <f>SUM(G1020,)</f>
        <v>21435.82</v>
      </c>
      <c r="H1019" s="106">
        <f>H1020</f>
        <v>21419.13</v>
      </c>
      <c r="I1019" s="106">
        <f t="shared" si="50"/>
        <v>99.922139670887333</v>
      </c>
    </row>
    <row r="1020" spans="1:9" ht="47.25">
      <c r="A1020" s="40" t="s">
        <v>236</v>
      </c>
      <c r="B1020" s="33"/>
      <c r="C1020" s="33" t="s">
        <v>269</v>
      </c>
      <c r="D1020" s="32" t="s">
        <v>243</v>
      </c>
      <c r="E1020" s="37" t="s">
        <v>141</v>
      </c>
      <c r="F1020" s="41">
        <v>611</v>
      </c>
      <c r="G1020" s="111">
        <v>21435.82</v>
      </c>
      <c r="H1020" s="106">
        <v>21419.13</v>
      </c>
      <c r="I1020" s="106">
        <f t="shared" si="50"/>
        <v>99.922139670887333</v>
      </c>
    </row>
    <row r="1021" spans="1:9" ht="15.75">
      <c r="A1021" s="34" t="s">
        <v>105</v>
      </c>
      <c r="B1021" s="32"/>
      <c r="C1021" s="32" t="s">
        <v>269</v>
      </c>
      <c r="D1021" s="32" t="s">
        <v>243</v>
      </c>
      <c r="E1021" s="37" t="s">
        <v>142</v>
      </c>
      <c r="F1021" s="41"/>
      <c r="G1021" s="111">
        <f>SUM(G1022,G1026)</f>
        <v>188.41</v>
      </c>
      <c r="H1021" s="106">
        <f>H1022+H1026</f>
        <v>188.41</v>
      </c>
      <c r="I1021" s="106">
        <f t="shared" si="50"/>
        <v>100</v>
      </c>
    </row>
    <row r="1022" spans="1:9" ht="15.75">
      <c r="A1022" s="30" t="s">
        <v>442</v>
      </c>
      <c r="B1022" s="33"/>
      <c r="C1022" s="33" t="s">
        <v>269</v>
      </c>
      <c r="D1022" s="32" t="s">
        <v>243</v>
      </c>
      <c r="E1022" s="37" t="s">
        <v>187</v>
      </c>
      <c r="F1022" s="32"/>
      <c r="G1022" s="111">
        <f>SUM(G1023)</f>
        <v>97.61</v>
      </c>
      <c r="H1022" s="106">
        <f>H1023</f>
        <v>97.61</v>
      </c>
      <c r="I1022" s="106">
        <f t="shared" si="50"/>
        <v>100</v>
      </c>
    </row>
    <row r="1023" spans="1:9" ht="31.5">
      <c r="A1023" s="40" t="s">
        <v>234</v>
      </c>
      <c r="B1023" s="33"/>
      <c r="C1023" s="33" t="s">
        <v>269</v>
      </c>
      <c r="D1023" s="32" t="s">
        <v>243</v>
      </c>
      <c r="E1023" s="37" t="s">
        <v>187</v>
      </c>
      <c r="F1023" s="53">
        <v>600</v>
      </c>
      <c r="G1023" s="111">
        <f>SUM(G1024)</f>
        <v>97.61</v>
      </c>
      <c r="H1023" s="106">
        <f>H1024</f>
        <v>97.61</v>
      </c>
      <c r="I1023" s="106">
        <f t="shared" si="50"/>
        <v>100</v>
      </c>
    </row>
    <row r="1024" spans="1:9" ht="15.75">
      <c r="A1024" s="40" t="s">
        <v>235</v>
      </c>
      <c r="B1024" s="33"/>
      <c r="C1024" s="33" t="s">
        <v>269</v>
      </c>
      <c r="D1024" s="32" t="s">
        <v>243</v>
      </c>
      <c r="E1024" s="37" t="s">
        <v>187</v>
      </c>
      <c r="F1024" s="41">
        <v>610</v>
      </c>
      <c r="G1024" s="111">
        <f>SUM(G1025)</f>
        <v>97.61</v>
      </c>
      <c r="H1024" s="106">
        <f>H1025</f>
        <v>97.61</v>
      </c>
      <c r="I1024" s="106">
        <f t="shared" si="50"/>
        <v>100</v>
      </c>
    </row>
    <row r="1025" spans="1:9" ht="15.75">
      <c r="A1025" s="40" t="s">
        <v>238</v>
      </c>
      <c r="B1025" s="32"/>
      <c r="C1025" s="32" t="s">
        <v>269</v>
      </c>
      <c r="D1025" s="32" t="s">
        <v>243</v>
      </c>
      <c r="E1025" s="37" t="s">
        <v>187</v>
      </c>
      <c r="F1025" s="41">
        <v>612</v>
      </c>
      <c r="G1025" s="111">
        <v>97.61</v>
      </c>
      <c r="H1025" s="106">
        <v>97.61</v>
      </c>
      <c r="I1025" s="106">
        <f t="shared" si="50"/>
        <v>100</v>
      </c>
    </row>
    <row r="1026" spans="1:9" ht="31.5">
      <c r="A1026" s="30" t="s">
        <v>18</v>
      </c>
      <c r="B1026" s="33"/>
      <c r="C1026" s="33" t="s">
        <v>269</v>
      </c>
      <c r="D1026" s="32" t="s">
        <v>243</v>
      </c>
      <c r="E1026" s="37" t="s">
        <v>188</v>
      </c>
      <c r="F1026" s="32"/>
      <c r="G1026" s="111">
        <f>SUM(G1027)</f>
        <v>90.8</v>
      </c>
      <c r="H1026" s="106">
        <f>H1027</f>
        <v>90.8</v>
      </c>
      <c r="I1026" s="106">
        <f t="shared" si="50"/>
        <v>100</v>
      </c>
    </row>
    <row r="1027" spans="1:9" ht="31.5">
      <c r="A1027" s="40" t="s">
        <v>234</v>
      </c>
      <c r="B1027" s="33"/>
      <c r="C1027" s="33" t="s">
        <v>269</v>
      </c>
      <c r="D1027" s="32" t="s">
        <v>243</v>
      </c>
      <c r="E1027" s="37" t="s">
        <v>188</v>
      </c>
      <c r="F1027" s="53">
        <v>600</v>
      </c>
      <c r="G1027" s="111">
        <f>SUM(G1028)</f>
        <v>90.8</v>
      </c>
      <c r="H1027" s="106">
        <f>H1028</f>
        <v>90.8</v>
      </c>
      <c r="I1027" s="106">
        <f t="shared" si="50"/>
        <v>100</v>
      </c>
    </row>
    <row r="1028" spans="1:9" ht="15.75">
      <c r="A1028" s="40" t="s">
        <v>235</v>
      </c>
      <c r="B1028" s="33"/>
      <c r="C1028" s="33" t="s">
        <v>269</v>
      </c>
      <c r="D1028" s="32" t="s">
        <v>243</v>
      </c>
      <c r="E1028" s="37" t="s">
        <v>188</v>
      </c>
      <c r="F1028" s="41">
        <v>610</v>
      </c>
      <c r="G1028" s="111">
        <f>SUM(G1029)</f>
        <v>90.8</v>
      </c>
      <c r="H1028" s="106">
        <f>H1029</f>
        <v>90.8</v>
      </c>
      <c r="I1028" s="106">
        <f t="shared" si="50"/>
        <v>100</v>
      </c>
    </row>
    <row r="1029" spans="1:9" ht="15.75">
      <c r="A1029" s="40" t="s">
        <v>238</v>
      </c>
      <c r="B1029" s="32"/>
      <c r="C1029" s="32" t="s">
        <v>269</v>
      </c>
      <c r="D1029" s="32" t="s">
        <v>243</v>
      </c>
      <c r="E1029" s="37" t="s">
        <v>188</v>
      </c>
      <c r="F1029" s="41">
        <v>612</v>
      </c>
      <c r="G1029" s="111">
        <v>90.8</v>
      </c>
      <c r="H1029" s="106">
        <v>90.8</v>
      </c>
      <c r="I1029" s="106">
        <f t="shared" si="50"/>
        <v>100</v>
      </c>
    </row>
    <row r="1030" spans="1:9" s="12" customFormat="1" ht="31.5">
      <c r="A1030" s="40" t="s">
        <v>730</v>
      </c>
      <c r="B1030" s="32"/>
      <c r="C1030" s="32" t="s">
        <v>269</v>
      </c>
      <c r="D1030" s="32" t="s">
        <v>243</v>
      </c>
      <c r="E1030" s="37" t="s">
        <v>731</v>
      </c>
      <c r="F1030" s="41"/>
      <c r="G1030" s="111">
        <f>G1032</f>
        <v>850</v>
      </c>
      <c r="H1030" s="106">
        <f>H1031</f>
        <v>850</v>
      </c>
      <c r="I1030" s="106">
        <f t="shared" si="50"/>
        <v>100</v>
      </c>
    </row>
    <row r="1031" spans="1:9" s="12" customFormat="1" ht="15.75">
      <c r="A1031" s="30" t="s">
        <v>442</v>
      </c>
      <c r="B1031" s="32"/>
      <c r="C1031" s="32" t="s">
        <v>269</v>
      </c>
      <c r="D1031" s="32" t="s">
        <v>243</v>
      </c>
      <c r="E1031" s="37" t="s">
        <v>732</v>
      </c>
      <c r="F1031" s="41"/>
      <c r="G1031" s="111">
        <f>SUM(G1032)</f>
        <v>850</v>
      </c>
      <c r="H1031" s="106">
        <f>H1032</f>
        <v>850</v>
      </c>
      <c r="I1031" s="106">
        <f t="shared" si="50"/>
        <v>100</v>
      </c>
    </row>
    <row r="1032" spans="1:9" s="12" customFormat="1" ht="31.5">
      <c r="A1032" s="40" t="s">
        <v>234</v>
      </c>
      <c r="B1032" s="32"/>
      <c r="C1032" s="32" t="s">
        <v>269</v>
      </c>
      <c r="D1032" s="32" t="s">
        <v>243</v>
      </c>
      <c r="E1032" s="37" t="s">
        <v>732</v>
      </c>
      <c r="F1032" s="53">
        <v>600</v>
      </c>
      <c r="G1032" s="111">
        <f>SUM(G1033)</f>
        <v>850</v>
      </c>
      <c r="H1032" s="106">
        <f>H1033</f>
        <v>850</v>
      </c>
      <c r="I1032" s="106">
        <f t="shared" si="50"/>
        <v>100</v>
      </c>
    </row>
    <row r="1033" spans="1:9" s="12" customFormat="1" ht="15.75">
      <c r="A1033" s="40" t="s">
        <v>235</v>
      </c>
      <c r="B1033" s="32"/>
      <c r="C1033" s="32" t="s">
        <v>269</v>
      </c>
      <c r="D1033" s="32" t="s">
        <v>243</v>
      </c>
      <c r="E1033" s="37" t="s">
        <v>732</v>
      </c>
      <c r="F1033" s="41">
        <v>610</v>
      </c>
      <c r="G1033" s="111">
        <f>SUM(G1034)</f>
        <v>850</v>
      </c>
      <c r="H1033" s="106">
        <f>H1034</f>
        <v>850</v>
      </c>
      <c r="I1033" s="106">
        <f t="shared" si="50"/>
        <v>100</v>
      </c>
    </row>
    <row r="1034" spans="1:9" s="12" customFormat="1" ht="15.75">
      <c r="A1034" s="40" t="s">
        <v>238</v>
      </c>
      <c r="B1034" s="32"/>
      <c r="C1034" s="32" t="s">
        <v>269</v>
      </c>
      <c r="D1034" s="32" t="s">
        <v>243</v>
      </c>
      <c r="E1034" s="37" t="s">
        <v>732</v>
      </c>
      <c r="F1034" s="41">
        <v>612</v>
      </c>
      <c r="G1034" s="111">
        <v>850</v>
      </c>
      <c r="H1034" s="106">
        <v>850</v>
      </c>
      <c r="I1034" s="106">
        <f t="shared" si="50"/>
        <v>100</v>
      </c>
    </row>
    <row r="1035" spans="1:9" s="12" customFormat="1" ht="31.5">
      <c r="A1035" s="44" t="s">
        <v>510</v>
      </c>
      <c r="B1035" s="32"/>
      <c r="C1035" s="32" t="s">
        <v>269</v>
      </c>
      <c r="D1035" s="32" t="s">
        <v>243</v>
      </c>
      <c r="E1035" s="36" t="s">
        <v>207</v>
      </c>
      <c r="F1035" s="32"/>
      <c r="G1035" s="111">
        <f t="shared" ref="G1035:G1040" si="54">SUM(G1036)</f>
        <v>204</v>
      </c>
      <c r="H1035" s="105">
        <f>H1036</f>
        <v>198.43</v>
      </c>
      <c r="I1035" s="106">
        <f t="shared" si="50"/>
        <v>97.269607843137265</v>
      </c>
    </row>
    <row r="1036" spans="1:9" s="12" customFormat="1" ht="63">
      <c r="A1036" s="44" t="s">
        <v>511</v>
      </c>
      <c r="B1036" s="32"/>
      <c r="C1036" s="32" t="s">
        <v>269</v>
      </c>
      <c r="D1036" s="32" t="s">
        <v>243</v>
      </c>
      <c r="E1036" s="37" t="s">
        <v>512</v>
      </c>
      <c r="F1036" s="32"/>
      <c r="G1036" s="111">
        <f t="shared" si="54"/>
        <v>204</v>
      </c>
      <c r="H1036" s="106">
        <f>H1037</f>
        <v>198.43</v>
      </c>
      <c r="I1036" s="106">
        <f t="shared" si="50"/>
        <v>97.269607843137265</v>
      </c>
    </row>
    <row r="1037" spans="1:9" s="12" customFormat="1" ht="47.25">
      <c r="A1037" s="44" t="s">
        <v>683</v>
      </c>
      <c r="B1037" s="32"/>
      <c r="C1037" s="32" t="s">
        <v>269</v>
      </c>
      <c r="D1037" s="32" t="s">
        <v>243</v>
      </c>
      <c r="E1037" s="37" t="s">
        <v>684</v>
      </c>
      <c r="F1037" s="32"/>
      <c r="G1037" s="111">
        <f>SUM(G1038,G1042)</f>
        <v>204</v>
      </c>
      <c r="H1037" s="106">
        <f>H1038+H1042</f>
        <v>198.43</v>
      </c>
      <c r="I1037" s="106">
        <f t="shared" ref="I1037:I1100" si="55">(H1037/G1037)*100</f>
        <v>97.269607843137265</v>
      </c>
    </row>
    <row r="1038" spans="1:9" s="12" customFormat="1" ht="47.25">
      <c r="A1038" s="34" t="s">
        <v>782</v>
      </c>
      <c r="B1038" s="32"/>
      <c r="C1038" s="32" t="s">
        <v>269</v>
      </c>
      <c r="D1038" s="32" t="s">
        <v>243</v>
      </c>
      <c r="E1038" s="37" t="s">
        <v>783</v>
      </c>
      <c r="F1038" s="41"/>
      <c r="G1038" s="111">
        <f>SUM(G1039)</f>
        <v>151</v>
      </c>
      <c r="H1038" s="106">
        <f>H1039</f>
        <v>146.84</v>
      </c>
      <c r="I1038" s="106">
        <f t="shared" si="55"/>
        <v>97.245033112582774</v>
      </c>
    </row>
    <row r="1039" spans="1:9" s="12" customFormat="1" ht="31.5">
      <c r="A1039" s="56" t="s">
        <v>234</v>
      </c>
      <c r="B1039" s="32"/>
      <c r="C1039" s="32" t="s">
        <v>269</v>
      </c>
      <c r="D1039" s="32" t="s">
        <v>243</v>
      </c>
      <c r="E1039" s="37" t="s">
        <v>783</v>
      </c>
      <c r="F1039" s="41">
        <v>600</v>
      </c>
      <c r="G1039" s="111">
        <f t="shared" si="54"/>
        <v>151</v>
      </c>
      <c r="H1039" s="106">
        <f>H1040</f>
        <v>146.84</v>
      </c>
      <c r="I1039" s="106">
        <f t="shared" si="55"/>
        <v>97.245033112582774</v>
      </c>
    </row>
    <row r="1040" spans="1:9" s="12" customFormat="1" ht="15.75">
      <c r="A1040" s="56" t="s">
        <v>235</v>
      </c>
      <c r="B1040" s="32"/>
      <c r="C1040" s="32" t="s">
        <v>269</v>
      </c>
      <c r="D1040" s="32" t="s">
        <v>243</v>
      </c>
      <c r="E1040" s="37" t="s">
        <v>783</v>
      </c>
      <c r="F1040" s="41">
        <v>610</v>
      </c>
      <c r="G1040" s="111">
        <f t="shared" si="54"/>
        <v>151</v>
      </c>
      <c r="H1040" s="106">
        <f>H1041</f>
        <v>146.84</v>
      </c>
      <c r="I1040" s="106">
        <f t="shared" si="55"/>
        <v>97.245033112582774</v>
      </c>
    </row>
    <row r="1041" spans="1:9" s="12" customFormat="1" ht="15.75">
      <c r="A1041" s="56" t="s">
        <v>238</v>
      </c>
      <c r="B1041" s="32"/>
      <c r="C1041" s="32" t="s">
        <v>269</v>
      </c>
      <c r="D1041" s="32" t="s">
        <v>243</v>
      </c>
      <c r="E1041" s="37" t="s">
        <v>783</v>
      </c>
      <c r="F1041" s="41">
        <v>612</v>
      </c>
      <c r="G1041" s="111">
        <v>151</v>
      </c>
      <c r="H1041" s="106">
        <v>146.84</v>
      </c>
      <c r="I1041" s="106">
        <f t="shared" si="55"/>
        <v>97.245033112582774</v>
      </c>
    </row>
    <row r="1042" spans="1:9" s="12" customFormat="1" ht="63">
      <c r="A1042" s="34" t="s">
        <v>784</v>
      </c>
      <c r="B1042" s="32"/>
      <c r="C1042" s="32" t="s">
        <v>269</v>
      </c>
      <c r="D1042" s="32" t="s">
        <v>243</v>
      </c>
      <c r="E1042" s="37" t="s">
        <v>785</v>
      </c>
      <c r="F1042" s="41"/>
      <c r="G1042" s="111">
        <f t="shared" ref="G1042:G1044" si="56">SUM(G1043)</f>
        <v>53</v>
      </c>
      <c r="H1042" s="106">
        <f>H1043</f>
        <v>51.59</v>
      </c>
      <c r="I1042" s="106">
        <f t="shared" si="55"/>
        <v>97.339622641509436</v>
      </c>
    </row>
    <row r="1043" spans="1:9" s="12" customFormat="1" ht="31.5">
      <c r="A1043" s="56" t="s">
        <v>234</v>
      </c>
      <c r="B1043" s="32"/>
      <c r="C1043" s="32" t="s">
        <v>269</v>
      </c>
      <c r="D1043" s="32" t="s">
        <v>243</v>
      </c>
      <c r="E1043" s="37" t="s">
        <v>785</v>
      </c>
      <c r="F1043" s="41">
        <v>600</v>
      </c>
      <c r="G1043" s="111">
        <f t="shared" si="56"/>
        <v>53</v>
      </c>
      <c r="H1043" s="106">
        <f>H1044</f>
        <v>51.59</v>
      </c>
      <c r="I1043" s="106">
        <f t="shared" si="55"/>
        <v>97.339622641509436</v>
      </c>
    </row>
    <row r="1044" spans="1:9" s="12" customFormat="1" ht="15.75">
      <c r="A1044" s="56" t="s">
        <v>235</v>
      </c>
      <c r="B1044" s="32"/>
      <c r="C1044" s="32" t="s">
        <v>269</v>
      </c>
      <c r="D1044" s="32" t="s">
        <v>243</v>
      </c>
      <c r="E1044" s="37" t="s">
        <v>785</v>
      </c>
      <c r="F1044" s="41">
        <v>610</v>
      </c>
      <c r="G1044" s="111">
        <f t="shared" si="56"/>
        <v>53</v>
      </c>
      <c r="H1044" s="106">
        <f>H1045</f>
        <v>51.59</v>
      </c>
      <c r="I1044" s="106">
        <f t="shared" si="55"/>
        <v>97.339622641509436</v>
      </c>
    </row>
    <row r="1045" spans="1:9" s="12" customFormat="1" ht="15.75">
      <c r="A1045" s="56" t="s">
        <v>238</v>
      </c>
      <c r="B1045" s="32"/>
      <c r="C1045" s="32" t="s">
        <v>269</v>
      </c>
      <c r="D1045" s="32" t="s">
        <v>243</v>
      </c>
      <c r="E1045" s="37" t="s">
        <v>785</v>
      </c>
      <c r="F1045" s="41">
        <v>612</v>
      </c>
      <c r="G1045" s="111">
        <v>53</v>
      </c>
      <c r="H1045" s="106">
        <v>51.59</v>
      </c>
      <c r="I1045" s="106">
        <f t="shared" si="55"/>
        <v>97.339622641509436</v>
      </c>
    </row>
    <row r="1046" spans="1:9" ht="15.75">
      <c r="A1046" s="38" t="s">
        <v>299</v>
      </c>
      <c r="B1046" s="32"/>
      <c r="C1046" s="32" t="s">
        <v>269</v>
      </c>
      <c r="D1046" s="32" t="s">
        <v>251</v>
      </c>
      <c r="E1046" s="33"/>
      <c r="F1046" s="32"/>
      <c r="G1046" s="111">
        <f>SUM(G1047,G1053,G1074)</f>
        <v>47391.16</v>
      </c>
      <c r="H1046" s="106">
        <f>H1047+H1053+H1074</f>
        <v>47224.42</v>
      </c>
      <c r="I1046" s="106">
        <f t="shared" si="55"/>
        <v>99.648162231099619</v>
      </c>
    </row>
    <row r="1047" spans="1:9" s="12" customFormat="1" ht="47.25">
      <c r="A1047" s="34" t="s">
        <v>569</v>
      </c>
      <c r="B1047" s="32"/>
      <c r="C1047" s="32" t="s">
        <v>269</v>
      </c>
      <c r="D1047" s="32" t="s">
        <v>251</v>
      </c>
      <c r="E1047" s="36" t="s">
        <v>41</v>
      </c>
      <c r="F1047" s="33"/>
      <c r="G1047" s="111">
        <f>SUM(G1048)</f>
        <v>10</v>
      </c>
      <c r="H1047" s="119">
        <v>0</v>
      </c>
      <c r="I1047" s="106">
        <f t="shared" si="55"/>
        <v>0</v>
      </c>
    </row>
    <row r="1048" spans="1:9" s="12" customFormat="1" ht="31.5">
      <c r="A1048" s="34" t="s">
        <v>585</v>
      </c>
      <c r="B1048" s="28"/>
      <c r="C1048" s="32" t="s">
        <v>269</v>
      </c>
      <c r="D1048" s="32" t="s">
        <v>251</v>
      </c>
      <c r="E1048" s="37" t="s">
        <v>43</v>
      </c>
      <c r="F1048" s="45"/>
      <c r="G1048" s="111">
        <f>SUM(G1049)</f>
        <v>10</v>
      </c>
      <c r="H1048" s="119">
        <v>0</v>
      </c>
      <c r="I1048" s="106">
        <f t="shared" si="55"/>
        <v>0</v>
      </c>
    </row>
    <row r="1049" spans="1:9" s="12" customFormat="1" ht="31.5">
      <c r="A1049" s="49" t="s">
        <v>586</v>
      </c>
      <c r="B1049" s="32"/>
      <c r="C1049" s="32" t="s">
        <v>269</v>
      </c>
      <c r="D1049" s="32" t="s">
        <v>251</v>
      </c>
      <c r="E1049" s="37" t="s">
        <v>587</v>
      </c>
      <c r="F1049" s="45"/>
      <c r="G1049" s="111">
        <f>SUM(G1050)</f>
        <v>10</v>
      </c>
      <c r="H1049" s="119">
        <v>0</v>
      </c>
      <c r="I1049" s="106">
        <f t="shared" si="55"/>
        <v>0</v>
      </c>
    </row>
    <row r="1050" spans="1:9" s="12" customFormat="1" ht="31.5">
      <c r="A1050" s="34" t="s">
        <v>588</v>
      </c>
      <c r="B1050" s="32"/>
      <c r="C1050" s="32" t="s">
        <v>269</v>
      </c>
      <c r="D1050" s="32" t="s">
        <v>251</v>
      </c>
      <c r="E1050" s="37" t="s">
        <v>589</v>
      </c>
      <c r="F1050" s="33"/>
      <c r="G1050" s="111">
        <f>SUM(G1051)</f>
        <v>10</v>
      </c>
      <c r="H1050" s="119">
        <v>0</v>
      </c>
      <c r="I1050" s="106">
        <f t="shared" si="55"/>
        <v>0</v>
      </c>
    </row>
    <row r="1051" spans="1:9" s="12" customFormat="1" ht="31.5">
      <c r="A1051" s="38" t="s">
        <v>324</v>
      </c>
      <c r="B1051" s="32"/>
      <c r="C1051" s="32" t="s">
        <v>269</v>
      </c>
      <c r="D1051" s="32" t="s">
        <v>251</v>
      </c>
      <c r="E1051" s="37" t="s">
        <v>589</v>
      </c>
      <c r="F1051" s="32">
        <v>200</v>
      </c>
      <c r="G1051" s="111">
        <f>SUM(G1052)</f>
        <v>10</v>
      </c>
      <c r="H1051" s="119">
        <v>0</v>
      </c>
      <c r="I1051" s="106">
        <f t="shared" si="55"/>
        <v>0</v>
      </c>
    </row>
    <row r="1052" spans="1:9" s="12" customFormat="1" ht="31.5">
      <c r="A1052" s="38" t="s">
        <v>228</v>
      </c>
      <c r="B1052" s="32"/>
      <c r="C1052" s="32" t="s">
        <v>269</v>
      </c>
      <c r="D1052" s="32" t="s">
        <v>251</v>
      </c>
      <c r="E1052" s="37" t="s">
        <v>589</v>
      </c>
      <c r="F1052" s="32">
        <v>240</v>
      </c>
      <c r="G1052" s="111">
        <v>10</v>
      </c>
      <c r="H1052" s="119">
        <v>0</v>
      </c>
      <c r="I1052" s="106">
        <f t="shared" si="55"/>
        <v>0</v>
      </c>
    </row>
    <row r="1053" spans="1:9" s="12" customFormat="1" ht="31.5">
      <c r="A1053" s="34" t="s">
        <v>332</v>
      </c>
      <c r="B1053" s="32"/>
      <c r="C1053" s="32" t="s">
        <v>269</v>
      </c>
      <c r="D1053" s="32" t="s">
        <v>251</v>
      </c>
      <c r="E1053" s="36" t="s">
        <v>50</v>
      </c>
      <c r="F1053" s="41"/>
      <c r="G1053" s="111">
        <f>SUM(G1054)</f>
        <v>17816.080000000002</v>
      </c>
      <c r="H1053" s="106">
        <f>H1054</f>
        <v>17816.07</v>
      </c>
      <c r="I1053" s="106">
        <f t="shared" si="55"/>
        <v>99.999943870930082</v>
      </c>
    </row>
    <row r="1054" spans="1:9" s="12" customFormat="1" ht="15.75">
      <c r="A1054" s="34" t="s">
        <v>4</v>
      </c>
      <c r="B1054" s="32"/>
      <c r="C1054" s="32" t="s">
        <v>269</v>
      </c>
      <c r="D1054" s="32" t="s">
        <v>251</v>
      </c>
      <c r="E1054" s="37" t="s">
        <v>52</v>
      </c>
      <c r="F1054" s="41"/>
      <c r="G1054" s="111">
        <f>SUM(G1055)</f>
        <v>17816.080000000002</v>
      </c>
      <c r="H1054" s="106">
        <f>H1055</f>
        <v>17816.07</v>
      </c>
      <c r="I1054" s="106">
        <f t="shared" si="55"/>
        <v>99.999943870930082</v>
      </c>
    </row>
    <row r="1055" spans="1:9" s="12" customFormat="1" ht="31.5">
      <c r="A1055" s="34" t="s">
        <v>161</v>
      </c>
      <c r="B1055" s="32"/>
      <c r="C1055" s="32" t="s">
        <v>269</v>
      </c>
      <c r="D1055" s="32" t="s">
        <v>251</v>
      </c>
      <c r="E1055" s="37" t="s">
        <v>95</v>
      </c>
      <c r="F1055" s="41"/>
      <c r="G1055" s="111">
        <f>SUM(G1056,G1064)</f>
        <v>17816.080000000002</v>
      </c>
      <c r="H1055" s="106">
        <f>H1056+H1064</f>
        <v>17816.07</v>
      </c>
      <c r="I1055" s="106">
        <f t="shared" si="55"/>
        <v>99.999943870930082</v>
      </c>
    </row>
    <row r="1056" spans="1:9" s="12" customFormat="1" ht="15.75">
      <c r="A1056" s="34" t="s">
        <v>614</v>
      </c>
      <c r="B1056" s="32"/>
      <c r="C1056" s="32" t="s">
        <v>269</v>
      </c>
      <c r="D1056" s="32" t="s">
        <v>251</v>
      </c>
      <c r="E1056" s="36" t="s">
        <v>615</v>
      </c>
      <c r="F1056" s="41"/>
      <c r="G1056" s="111">
        <f>SUM(G1057,G1059,G1061)</f>
        <v>4836</v>
      </c>
      <c r="H1056" s="106">
        <f>H1057+H1059+H1061</f>
        <v>4836</v>
      </c>
      <c r="I1056" s="106">
        <f t="shared" si="55"/>
        <v>100</v>
      </c>
    </row>
    <row r="1057" spans="1:9" s="12" customFormat="1" ht="31.5">
      <c r="A1057" s="38" t="s">
        <v>324</v>
      </c>
      <c r="B1057" s="32"/>
      <c r="C1057" s="32" t="s">
        <v>269</v>
      </c>
      <c r="D1057" s="32" t="s">
        <v>251</v>
      </c>
      <c r="E1057" s="37" t="s">
        <v>615</v>
      </c>
      <c r="F1057" s="32">
        <v>200</v>
      </c>
      <c r="G1057" s="105">
        <f t="shared" ref="G1057:G1059" si="57">SUM(G1058)</f>
        <v>2841.72</v>
      </c>
      <c r="H1057" s="106">
        <f>H1058</f>
        <v>2841.72</v>
      </c>
      <c r="I1057" s="106">
        <f t="shared" si="55"/>
        <v>100</v>
      </c>
    </row>
    <row r="1058" spans="1:9" s="12" customFormat="1" ht="31.5">
      <c r="A1058" s="39" t="s">
        <v>228</v>
      </c>
      <c r="B1058" s="32"/>
      <c r="C1058" s="32" t="s">
        <v>269</v>
      </c>
      <c r="D1058" s="32" t="s">
        <v>251</v>
      </c>
      <c r="E1058" s="37" t="s">
        <v>615</v>
      </c>
      <c r="F1058" s="32">
        <v>240</v>
      </c>
      <c r="G1058" s="111">
        <v>2841.72</v>
      </c>
      <c r="H1058" s="106">
        <v>2841.72</v>
      </c>
      <c r="I1058" s="106">
        <f t="shared" si="55"/>
        <v>100</v>
      </c>
    </row>
    <row r="1059" spans="1:9" s="12" customFormat="1" ht="15.75">
      <c r="A1059" s="49" t="s">
        <v>279</v>
      </c>
      <c r="B1059" s="32"/>
      <c r="C1059" s="32" t="s">
        <v>269</v>
      </c>
      <c r="D1059" s="32" t="s">
        <v>251</v>
      </c>
      <c r="E1059" s="37" t="s">
        <v>615</v>
      </c>
      <c r="F1059" s="32">
        <v>300</v>
      </c>
      <c r="G1059" s="105">
        <f t="shared" si="57"/>
        <v>1076.1400000000001</v>
      </c>
      <c r="H1059" s="106">
        <f>H1060</f>
        <v>1076.1400000000001</v>
      </c>
      <c r="I1059" s="106">
        <f t="shared" si="55"/>
        <v>100</v>
      </c>
    </row>
    <row r="1060" spans="1:9" s="12" customFormat="1" ht="31.5">
      <c r="A1060" s="49" t="s">
        <v>789</v>
      </c>
      <c r="B1060" s="32"/>
      <c r="C1060" s="32" t="s">
        <v>269</v>
      </c>
      <c r="D1060" s="32" t="s">
        <v>251</v>
      </c>
      <c r="E1060" s="37" t="s">
        <v>615</v>
      </c>
      <c r="F1060" s="32">
        <v>320</v>
      </c>
      <c r="G1060" s="111">
        <v>1076.1400000000001</v>
      </c>
      <c r="H1060" s="106">
        <v>1076.1400000000001</v>
      </c>
      <c r="I1060" s="106">
        <f t="shared" si="55"/>
        <v>100</v>
      </c>
    </row>
    <row r="1061" spans="1:9" s="12" customFormat="1" ht="31.5">
      <c r="A1061" s="76" t="s">
        <v>234</v>
      </c>
      <c r="B1061" s="32"/>
      <c r="C1061" s="32" t="s">
        <v>269</v>
      </c>
      <c r="D1061" s="32" t="s">
        <v>251</v>
      </c>
      <c r="E1061" s="37" t="s">
        <v>615</v>
      </c>
      <c r="F1061" s="32">
        <v>600</v>
      </c>
      <c r="G1061" s="111">
        <f t="shared" ref="G1061:G1062" si="58">SUM(G1062)</f>
        <v>918.14</v>
      </c>
      <c r="H1061" s="106">
        <f>H1062</f>
        <v>918.14</v>
      </c>
      <c r="I1061" s="106">
        <f t="shared" si="55"/>
        <v>100</v>
      </c>
    </row>
    <row r="1062" spans="1:9" s="12" customFormat="1" ht="15.75">
      <c r="A1062" s="76" t="s">
        <v>235</v>
      </c>
      <c r="B1062" s="32"/>
      <c r="C1062" s="32" t="s">
        <v>269</v>
      </c>
      <c r="D1062" s="32" t="s">
        <v>251</v>
      </c>
      <c r="E1062" s="37" t="s">
        <v>615</v>
      </c>
      <c r="F1062" s="32">
        <v>610</v>
      </c>
      <c r="G1062" s="111">
        <f t="shared" si="58"/>
        <v>918.14</v>
      </c>
      <c r="H1062" s="106">
        <f>H1063</f>
        <v>918.14</v>
      </c>
      <c r="I1062" s="106">
        <f t="shared" si="55"/>
        <v>100</v>
      </c>
    </row>
    <row r="1063" spans="1:9" s="12" customFormat="1" ht="15.75">
      <c r="A1063" s="76" t="s">
        <v>238</v>
      </c>
      <c r="B1063" s="32"/>
      <c r="C1063" s="32" t="s">
        <v>269</v>
      </c>
      <c r="D1063" s="32" t="s">
        <v>251</v>
      </c>
      <c r="E1063" s="37" t="s">
        <v>615</v>
      </c>
      <c r="F1063" s="32">
        <v>612</v>
      </c>
      <c r="G1063" s="111">
        <v>918.14</v>
      </c>
      <c r="H1063" s="106">
        <v>918.14</v>
      </c>
      <c r="I1063" s="106">
        <f t="shared" si="55"/>
        <v>100</v>
      </c>
    </row>
    <row r="1064" spans="1:9" s="12" customFormat="1" ht="31.5">
      <c r="A1064" s="49" t="s">
        <v>547</v>
      </c>
      <c r="B1064" s="32"/>
      <c r="C1064" s="32" t="s">
        <v>269</v>
      </c>
      <c r="D1064" s="32" t="s">
        <v>251</v>
      </c>
      <c r="E1064" s="36" t="s">
        <v>489</v>
      </c>
      <c r="F1064" s="93"/>
      <c r="G1064" s="111">
        <f>SUM(G1065,G1067,G1069)</f>
        <v>12980.08</v>
      </c>
      <c r="H1064" s="106">
        <f>H1065+H1067+H1069</f>
        <v>12980.07</v>
      </c>
      <c r="I1064" s="106">
        <f t="shared" si="55"/>
        <v>99.999922958872361</v>
      </c>
    </row>
    <row r="1065" spans="1:9" s="12" customFormat="1" ht="31.5">
      <c r="A1065" s="38" t="s">
        <v>324</v>
      </c>
      <c r="B1065" s="32"/>
      <c r="C1065" s="32" t="s">
        <v>269</v>
      </c>
      <c r="D1065" s="32" t="s">
        <v>251</v>
      </c>
      <c r="E1065" s="36" t="s">
        <v>489</v>
      </c>
      <c r="F1065" s="93">
        <v>200</v>
      </c>
      <c r="G1065" s="111">
        <f t="shared" ref="G1065" si="59">SUM(G1066,)</f>
        <v>8824.56</v>
      </c>
      <c r="H1065" s="106">
        <f>H1066</f>
        <v>8824.56</v>
      </c>
      <c r="I1065" s="106">
        <f t="shared" si="55"/>
        <v>100</v>
      </c>
    </row>
    <row r="1066" spans="1:9" s="12" customFormat="1" ht="31.5">
      <c r="A1066" s="39" t="s">
        <v>228</v>
      </c>
      <c r="B1066" s="32"/>
      <c r="C1066" s="32" t="s">
        <v>269</v>
      </c>
      <c r="D1066" s="32" t="s">
        <v>251</v>
      </c>
      <c r="E1066" s="36" t="s">
        <v>489</v>
      </c>
      <c r="F1066" s="93">
        <v>240</v>
      </c>
      <c r="G1066" s="111">
        <v>8824.56</v>
      </c>
      <c r="H1066" s="106">
        <v>8824.56</v>
      </c>
      <c r="I1066" s="106">
        <f t="shared" si="55"/>
        <v>100</v>
      </c>
    </row>
    <row r="1067" spans="1:9" s="12" customFormat="1" ht="15.75">
      <c r="A1067" s="49" t="s">
        <v>279</v>
      </c>
      <c r="B1067" s="32"/>
      <c r="C1067" s="32" t="s">
        <v>269</v>
      </c>
      <c r="D1067" s="32" t="s">
        <v>251</v>
      </c>
      <c r="E1067" s="36" t="s">
        <v>489</v>
      </c>
      <c r="F1067" s="32">
        <v>300</v>
      </c>
      <c r="G1067" s="105">
        <f t="shared" ref="G1067" si="60">SUM(G1068)</f>
        <v>1631.84</v>
      </c>
      <c r="H1067" s="106">
        <v>1631.83</v>
      </c>
      <c r="I1067" s="106">
        <f t="shared" si="55"/>
        <v>99.999387194823015</v>
      </c>
    </row>
    <row r="1068" spans="1:9" s="12" customFormat="1" ht="31.5">
      <c r="A1068" s="49" t="s">
        <v>789</v>
      </c>
      <c r="B1068" s="32"/>
      <c r="C1068" s="32" t="s">
        <v>269</v>
      </c>
      <c r="D1068" s="32" t="s">
        <v>251</v>
      </c>
      <c r="E1068" s="36" t="s">
        <v>489</v>
      </c>
      <c r="F1068" s="32">
        <v>320</v>
      </c>
      <c r="G1068" s="111">
        <v>1631.84</v>
      </c>
      <c r="H1068" s="106">
        <v>1631.83</v>
      </c>
      <c r="I1068" s="106">
        <f t="shared" si="55"/>
        <v>99.999387194823015</v>
      </c>
    </row>
    <row r="1069" spans="1:9" s="12" customFormat="1" ht="31.5">
      <c r="A1069" s="76" t="s">
        <v>234</v>
      </c>
      <c r="B1069" s="32"/>
      <c r="C1069" s="32" t="s">
        <v>269</v>
      </c>
      <c r="D1069" s="32" t="s">
        <v>251</v>
      </c>
      <c r="E1069" s="36" t="s">
        <v>489</v>
      </c>
      <c r="F1069" s="32">
        <v>600</v>
      </c>
      <c r="G1069" s="111">
        <f>SUM(G1070,G1072)</f>
        <v>2523.6800000000003</v>
      </c>
      <c r="H1069" s="106">
        <f>H1070+H1072</f>
        <v>2523.6800000000003</v>
      </c>
      <c r="I1069" s="106">
        <f t="shared" si="55"/>
        <v>100</v>
      </c>
    </row>
    <row r="1070" spans="1:9" s="12" customFormat="1" ht="15.75">
      <c r="A1070" s="76" t="s">
        <v>235</v>
      </c>
      <c r="B1070" s="32"/>
      <c r="C1070" s="32" t="s">
        <v>269</v>
      </c>
      <c r="D1070" s="32" t="s">
        <v>251</v>
      </c>
      <c r="E1070" s="36" t="s">
        <v>489</v>
      </c>
      <c r="F1070" s="32">
        <v>610</v>
      </c>
      <c r="G1070" s="111">
        <f t="shared" ref="G1070" si="61">SUM(G1071)</f>
        <v>1212.75</v>
      </c>
      <c r="H1070" s="106">
        <f>H1071</f>
        <v>1212.75</v>
      </c>
      <c r="I1070" s="106">
        <f t="shared" si="55"/>
        <v>100</v>
      </c>
    </row>
    <row r="1071" spans="1:9" s="12" customFormat="1" ht="15.75">
      <c r="A1071" s="76" t="s">
        <v>238</v>
      </c>
      <c r="B1071" s="32"/>
      <c r="C1071" s="32" t="s">
        <v>269</v>
      </c>
      <c r="D1071" s="32" t="s">
        <v>251</v>
      </c>
      <c r="E1071" s="36" t="s">
        <v>489</v>
      </c>
      <c r="F1071" s="32">
        <v>612</v>
      </c>
      <c r="G1071" s="111">
        <v>1212.75</v>
      </c>
      <c r="H1071" s="106">
        <v>1212.75</v>
      </c>
      <c r="I1071" s="106">
        <f t="shared" si="55"/>
        <v>100</v>
      </c>
    </row>
    <row r="1072" spans="1:9" s="12" customFormat="1" ht="15.75">
      <c r="A1072" s="56" t="s">
        <v>296</v>
      </c>
      <c r="B1072" s="32"/>
      <c r="C1072" s="32" t="s">
        <v>269</v>
      </c>
      <c r="D1072" s="32" t="s">
        <v>251</v>
      </c>
      <c r="E1072" s="36" t="s">
        <v>489</v>
      </c>
      <c r="F1072" s="41">
        <v>620</v>
      </c>
      <c r="G1072" s="111">
        <f>SUM(G1073)</f>
        <v>1310.93</v>
      </c>
      <c r="H1072" s="106">
        <f>H1073</f>
        <v>1310.93</v>
      </c>
      <c r="I1072" s="106">
        <f t="shared" si="55"/>
        <v>100</v>
      </c>
    </row>
    <row r="1073" spans="1:9" s="12" customFormat="1" ht="15.75">
      <c r="A1073" s="56" t="s">
        <v>298</v>
      </c>
      <c r="B1073" s="32"/>
      <c r="C1073" s="32" t="s">
        <v>269</v>
      </c>
      <c r="D1073" s="32" t="s">
        <v>251</v>
      </c>
      <c r="E1073" s="36" t="s">
        <v>489</v>
      </c>
      <c r="F1073" s="41">
        <v>622</v>
      </c>
      <c r="G1073" s="111">
        <v>1310.93</v>
      </c>
      <c r="H1073" s="106">
        <v>1310.93</v>
      </c>
      <c r="I1073" s="106">
        <f t="shared" si="55"/>
        <v>100</v>
      </c>
    </row>
    <row r="1074" spans="1:9" ht="31.5">
      <c r="A1074" s="34" t="s">
        <v>333</v>
      </c>
      <c r="B1074" s="32"/>
      <c r="C1074" s="32" t="s">
        <v>269</v>
      </c>
      <c r="D1074" s="32" t="s">
        <v>251</v>
      </c>
      <c r="E1074" s="36" t="s">
        <v>114</v>
      </c>
      <c r="F1074" s="33"/>
      <c r="G1074" s="105">
        <f>SUM(G1075,)</f>
        <v>29565.08</v>
      </c>
      <c r="H1074" s="106">
        <f>H1075</f>
        <v>29408.35</v>
      </c>
      <c r="I1074" s="106">
        <f t="shared" si="55"/>
        <v>99.469881360036894</v>
      </c>
    </row>
    <row r="1075" spans="1:9" ht="15.75">
      <c r="A1075" s="34" t="s">
        <v>2</v>
      </c>
      <c r="B1075" s="32"/>
      <c r="C1075" s="32" t="s">
        <v>269</v>
      </c>
      <c r="D1075" s="32" t="s">
        <v>251</v>
      </c>
      <c r="E1075" s="37" t="s">
        <v>145</v>
      </c>
      <c r="F1075" s="33"/>
      <c r="G1075" s="105">
        <f>SUM(G1076,G1084)</f>
        <v>29565.08</v>
      </c>
      <c r="H1075" s="106">
        <f>H1076+H1084</f>
        <v>29408.35</v>
      </c>
      <c r="I1075" s="106">
        <f t="shared" si="55"/>
        <v>99.469881360036894</v>
      </c>
    </row>
    <row r="1076" spans="1:9" ht="15.75">
      <c r="A1076" s="40" t="s">
        <v>108</v>
      </c>
      <c r="B1076" s="32"/>
      <c r="C1076" s="32" t="s">
        <v>269</v>
      </c>
      <c r="D1076" s="32" t="s">
        <v>251</v>
      </c>
      <c r="E1076" s="37" t="s">
        <v>146</v>
      </c>
      <c r="F1076" s="41"/>
      <c r="G1076" s="111">
        <f>SUM(G1077)</f>
        <v>17771.66</v>
      </c>
      <c r="H1076" s="106">
        <f>H1077</f>
        <v>17763.21</v>
      </c>
      <c r="I1076" s="106">
        <f t="shared" si="55"/>
        <v>99.952452387677909</v>
      </c>
    </row>
    <row r="1077" spans="1:9" ht="15.75">
      <c r="A1077" s="34" t="s">
        <v>10</v>
      </c>
      <c r="B1077" s="32"/>
      <c r="C1077" s="32" t="s">
        <v>269</v>
      </c>
      <c r="D1077" s="32" t="s">
        <v>251</v>
      </c>
      <c r="E1077" s="37" t="s">
        <v>147</v>
      </c>
      <c r="F1077" s="33"/>
      <c r="G1077" s="111">
        <f>SUM(G1078,G1080,G1082)</f>
        <v>17771.66</v>
      </c>
      <c r="H1077" s="106">
        <f>H1078+H1080+H1082</f>
        <v>17763.21</v>
      </c>
      <c r="I1077" s="106">
        <f t="shared" si="55"/>
        <v>99.952452387677909</v>
      </c>
    </row>
    <row r="1078" spans="1:9" ht="63">
      <c r="A1078" s="40" t="s">
        <v>224</v>
      </c>
      <c r="B1078" s="32"/>
      <c r="C1078" s="32" t="s">
        <v>269</v>
      </c>
      <c r="D1078" s="32" t="s">
        <v>251</v>
      </c>
      <c r="E1078" s="37" t="s">
        <v>147</v>
      </c>
      <c r="F1078" s="33">
        <v>100</v>
      </c>
      <c r="G1078" s="111">
        <f>SUM(G1079)</f>
        <v>9714.84</v>
      </c>
      <c r="H1078" s="106">
        <f>H1079</f>
        <v>9714.84</v>
      </c>
      <c r="I1078" s="106">
        <f t="shared" si="55"/>
        <v>100</v>
      </c>
    </row>
    <row r="1079" spans="1:9" ht="31.5">
      <c r="A1079" s="63" t="s">
        <v>225</v>
      </c>
      <c r="B1079" s="32"/>
      <c r="C1079" s="32" t="s">
        <v>269</v>
      </c>
      <c r="D1079" s="32" t="s">
        <v>251</v>
      </c>
      <c r="E1079" s="37" t="s">
        <v>147</v>
      </c>
      <c r="F1079" s="33">
        <v>120</v>
      </c>
      <c r="G1079" s="111">
        <v>9714.84</v>
      </c>
      <c r="H1079" s="106">
        <f>2331.94+600+6782.9</f>
        <v>9714.84</v>
      </c>
      <c r="I1079" s="106">
        <f t="shared" si="55"/>
        <v>100</v>
      </c>
    </row>
    <row r="1080" spans="1:9" ht="31.5">
      <c r="A1080" s="38" t="s">
        <v>324</v>
      </c>
      <c r="B1080" s="32"/>
      <c r="C1080" s="32" t="s">
        <v>269</v>
      </c>
      <c r="D1080" s="32" t="s">
        <v>251</v>
      </c>
      <c r="E1080" s="37" t="s">
        <v>147</v>
      </c>
      <c r="F1080" s="33">
        <v>200</v>
      </c>
      <c r="G1080" s="111">
        <f>SUM(G1081)</f>
        <v>302.95</v>
      </c>
      <c r="H1080" s="106">
        <f>H1081</f>
        <v>294.5</v>
      </c>
      <c r="I1080" s="106">
        <f t="shared" si="55"/>
        <v>97.210760851625693</v>
      </c>
    </row>
    <row r="1081" spans="1:9" ht="31.5">
      <c r="A1081" s="30" t="s">
        <v>228</v>
      </c>
      <c r="B1081" s="32"/>
      <c r="C1081" s="32" t="s">
        <v>269</v>
      </c>
      <c r="D1081" s="32" t="s">
        <v>251</v>
      </c>
      <c r="E1081" s="37" t="s">
        <v>147</v>
      </c>
      <c r="F1081" s="32">
        <v>240</v>
      </c>
      <c r="G1081" s="111">
        <v>302.95</v>
      </c>
      <c r="H1081" s="106">
        <v>294.5</v>
      </c>
      <c r="I1081" s="106">
        <f t="shared" si="55"/>
        <v>97.210760851625693</v>
      </c>
    </row>
    <row r="1082" spans="1:9" s="12" customFormat="1" ht="15.75">
      <c r="A1082" s="57" t="s">
        <v>229</v>
      </c>
      <c r="B1082" s="32"/>
      <c r="C1082" s="32" t="s">
        <v>269</v>
      </c>
      <c r="D1082" s="32" t="s">
        <v>251</v>
      </c>
      <c r="E1082" s="37" t="s">
        <v>147</v>
      </c>
      <c r="F1082" s="32">
        <v>800</v>
      </c>
      <c r="G1082" s="111">
        <f>SUM(G1083)</f>
        <v>7753.87</v>
      </c>
      <c r="H1082" s="106">
        <f>H1083</f>
        <v>7753.87</v>
      </c>
      <c r="I1082" s="106">
        <f t="shared" si="55"/>
        <v>100</v>
      </c>
    </row>
    <row r="1083" spans="1:9" s="12" customFormat="1" ht="15.75">
      <c r="A1083" s="57" t="s">
        <v>230</v>
      </c>
      <c r="B1083" s="32"/>
      <c r="C1083" s="32" t="s">
        <v>269</v>
      </c>
      <c r="D1083" s="32" t="s">
        <v>251</v>
      </c>
      <c r="E1083" s="37" t="s">
        <v>147</v>
      </c>
      <c r="F1083" s="32">
        <v>850</v>
      </c>
      <c r="G1083" s="111">
        <v>7753.87</v>
      </c>
      <c r="H1083" s="106">
        <v>7753.87</v>
      </c>
      <c r="I1083" s="106">
        <f t="shared" si="55"/>
        <v>100</v>
      </c>
    </row>
    <row r="1084" spans="1:9" ht="31.5">
      <c r="A1084" s="40" t="s">
        <v>109</v>
      </c>
      <c r="B1084" s="32"/>
      <c r="C1084" s="32" t="s">
        <v>269</v>
      </c>
      <c r="D1084" s="32" t="s">
        <v>251</v>
      </c>
      <c r="E1084" s="37" t="s">
        <v>148</v>
      </c>
      <c r="F1084" s="33"/>
      <c r="G1084" s="105">
        <f>SUM(G1085)</f>
        <v>11793.42</v>
      </c>
      <c r="H1084" s="106">
        <f>H1085</f>
        <v>11645.14</v>
      </c>
      <c r="I1084" s="106">
        <f t="shared" si="55"/>
        <v>98.742688719641976</v>
      </c>
    </row>
    <row r="1085" spans="1:9" ht="31.5">
      <c r="A1085" s="40" t="s">
        <v>19</v>
      </c>
      <c r="B1085" s="32"/>
      <c r="C1085" s="32" t="s">
        <v>269</v>
      </c>
      <c r="D1085" s="32" t="s">
        <v>251</v>
      </c>
      <c r="E1085" s="37" t="s">
        <v>149</v>
      </c>
      <c r="F1085" s="41"/>
      <c r="G1085" s="111">
        <f>SUM(G1086)</f>
        <v>11793.42</v>
      </c>
      <c r="H1085" s="106">
        <f>H1086</f>
        <v>11645.14</v>
      </c>
      <c r="I1085" s="106">
        <f t="shared" si="55"/>
        <v>98.742688719641976</v>
      </c>
    </row>
    <row r="1086" spans="1:9" ht="31.5">
      <c r="A1086" s="63" t="s">
        <v>234</v>
      </c>
      <c r="B1086" s="32"/>
      <c r="C1086" s="32" t="s">
        <v>269</v>
      </c>
      <c r="D1086" s="32" t="s">
        <v>251</v>
      </c>
      <c r="E1086" s="37" t="s">
        <v>149</v>
      </c>
      <c r="F1086" s="41">
        <v>600</v>
      </c>
      <c r="G1086" s="111">
        <f>SUM(G1087)</f>
        <v>11793.42</v>
      </c>
      <c r="H1086" s="106">
        <f>H1087</f>
        <v>11645.14</v>
      </c>
      <c r="I1086" s="106">
        <f t="shared" si="55"/>
        <v>98.742688719641976</v>
      </c>
    </row>
    <row r="1087" spans="1:9" ht="15.75">
      <c r="A1087" s="63" t="s">
        <v>235</v>
      </c>
      <c r="B1087" s="32"/>
      <c r="C1087" s="32" t="s">
        <v>269</v>
      </c>
      <c r="D1087" s="32" t="s">
        <v>251</v>
      </c>
      <c r="E1087" s="37" t="s">
        <v>149</v>
      </c>
      <c r="F1087" s="32">
        <v>610</v>
      </c>
      <c r="G1087" s="111">
        <f>SUM(G1088)</f>
        <v>11793.42</v>
      </c>
      <c r="H1087" s="106">
        <f>H1088</f>
        <v>11645.14</v>
      </c>
      <c r="I1087" s="106">
        <f t="shared" si="55"/>
        <v>98.742688719641976</v>
      </c>
    </row>
    <row r="1088" spans="1:9" ht="47.25">
      <c r="A1088" s="94" t="s">
        <v>236</v>
      </c>
      <c r="B1088" s="32"/>
      <c r="C1088" s="32" t="s">
        <v>269</v>
      </c>
      <c r="D1088" s="32" t="s">
        <v>251</v>
      </c>
      <c r="E1088" s="37" t="s">
        <v>149</v>
      </c>
      <c r="F1088" s="33">
        <v>611</v>
      </c>
      <c r="G1088" s="111">
        <v>11793.42</v>
      </c>
      <c r="H1088" s="106">
        <v>11645.14</v>
      </c>
      <c r="I1088" s="106">
        <f t="shared" si="55"/>
        <v>98.742688719641976</v>
      </c>
    </row>
    <row r="1089" spans="1:9" ht="15.75">
      <c r="A1089" s="34" t="s">
        <v>277</v>
      </c>
      <c r="B1089" s="32"/>
      <c r="C1089" s="32">
        <v>10</v>
      </c>
      <c r="D1089" s="28"/>
      <c r="E1089" s="33"/>
      <c r="F1089" s="45"/>
      <c r="G1089" s="111">
        <f>SUM(G1090,G1097)</f>
        <v>30511</v>
      </c>
      <c r="H1089" s="106">
        <f>H1090+H1097</f>
        <v>29552.12</v>
      </c>
      <c r="I1089" s="106">
        <f t="shared" si="55"/>
        <v>96.857264593097568</v>
      </c>
    </row>
    <row r="1090" spans="1:9" ht="15.75">
      <c r="A1090" s="34" t="s">
        <v>281</v>
      </c>
      <c r="B1090" s="32"/>
      <c r="C1090" s="32">
        <v>10</v>
      </c>
      <c r="D1090" s="45" t="s">
        <v>243</v>
      </c>
      <c r="E1090" s="33"/>
      <c r="F1090" s="45"/>
      <c r="G1090" s="111">
        <f>SUM(G1091,)</f>
        <v>282</v>
      </c>
      <c r="H1090" s="106">
        <f t="shared" ref="H1090:H1095" si="62">H1091</f>
        <v>282</v>
      </c>
      <c r="I1090" s="106">
        <f t="shared" si="55"/>
        <v>100</v>
      </c>
    </row>
    <row r="1091" spans="1:9" ht="31.5">
      <c r="A1091" s="34" t="s">
        <v>332</v>
      </c>
      <c r="B1091" s="32"/>
      <c r="C1091" s="32">
        <v>10</v>
      </c>
      <c r="D1091" s="45" t="s">
        <v>243</v>
      </c>
      <c r="E1091" s="36" t="s">
        <v>50</v>
      </c>
      <c r="F1091" s="32"/>
      <c r="G1091" s="111">
        <f>SUM(G1092,)</f>
        <v>282</v>
      </c>
      <c r="H1091" s="106">
        <f t="shared" si="62"/>
        <v>282</v>
      </c>
      <c r="I1091" s="106">
        <f t="shared" si="55"/>
        <v>100</v>
      </c>
    </row>
    <row r="1092" spans="1:9" ht="31.5">
      <c r="A1092" s="34" t="s">
        <v>23</v>
      </c>
      <c r="B1092" s="32"/>
      <c r="C1092" s="32">
        <v>10</v>
      </c>
      <c r="D1092" s="45" t="s">
        <v>243</v>
      </c>
      <c r="E1092" s="37" t="s">
        <v>51</v>
      </c>
      <c r="F1092" s="32"/>
      <c r="G1092" s="111">
        <f>SUM(G1093)</f>
        <v>282</v>
      </c>
      <c r="H1092" s="106">
        <f t="shared" si="62"/>
        <v>282</v>
      </c>
      <c r="I1092" s="106">
        <f t="shared" si="55"/>
        <v>100</v>
      </c>
    </row>
    <row r="1093" spans="1:9" ht="31.5">
      <c r="A1093" s="34" t="s">
        <v>546</v>
      </c>
      <c r="B1093" s="32"/>
      <c r="C1093" s="32">
        <v>10</v>
      </c>
      <c r="D1093" s="45" t="s">
        <v>243</v>
      </c>
      <c r="E1093" s="37" t="s">
        <v>91</v>
      </c>
      <c r="F1093" s="79"/>
      <c r="G1093" s="111">
        <f>SUM(G1094)</f>
        <v>282</v>
      </c>
      <c r="H1093" s="106">
        <f t="shared" si="62"/>
        <v>282</v>
      </c>
      <c r="I1093" s="106">
        <f t="shared" si="55"/>
        <v>100</v>
      </c>
    </row>
    <row r="1094" spans="1:9" s="12" customFormat="1" ht="145.5" customHeight="1">
      <c r="A1094" s="38" t="s">
        <v>495</v>
      </c>
      <c r="B1094" s="32"/>
      <c r="C1094" s="32">
        <v>10</v>
      </c>
      <c r="D1094" s="45" t="s">
        <v>243</v>
      </c>
      <c r="E1094" s="37" t="s">
        <v>496</v>
      </c>
      <c r="F1094" s="32"/>
      <c r="G1094" s="111">
        <f>SUM(G1095)</f>
        <v>282</v>
      </c>
      <c r="H1094" s="106">
        <f t="shared" si="62"/>
        <v>282</v>
      </c>
      <c r="I1094" s="106">
        <f t="shared" si="55"/>
        <v>100</v>
      </c>
    </row>
    <row r="1095" spans="1:9" s="12" customFormat="1" ht="27.75" customHeight="1">
      <c r="A1095" s="49" t="s">
        <v>279</v>
      </c>
      <c r="B1095" s="32"/>
      <c r="C1095" s="32">
        <v>10</v>
      </c>
      <c r="D1095" s="28" t="s">
        <v>243</v>
      </c>
      <c r="E1095" s="37" t="s">
        <v>496</v>
      </c>
      <c r="F1095" s="32">
        <v>300</v>
      </c>
      <c r="G1095" s="111">
        <f>SUM(G1096)</f>
        <v>282</v>
      </c>
      <c r="H1095" s="106">
        <f t="shared" si="62"/>
        <v>282</v>
      </c>
      <c r="I1095" s="106">
        <f t="shared" si="55"/>
        <v>100</v>
      </c>
    </row>
    <row r="1096" spans="1:9" s="12" customFormat="1" ht="36.75" customHeight="1">
      <c r="A1096" s="49" t="s">
        <v>789</v>
      </c>
      <c r="B1096" s="32"/>
      <c r="C1096" s="32">
        <v>10</v>
      </c>
      <c r="D1096" s="28" t="s">
        <v>243</v>
      </c>
      <c r="E1096" s="37" t="s">
        <v>496</v>
      </c>
      <c r="F1096" s="32">
        <v>320</v>
      </c>
      <c r="G1096" s="111">
        <v>282</v>
      </c>
      <c r="H1096" s="106">
        <v>282</v>
      </c>
      <c r="I1096" s="106">
        <f t="shared" si="55"/>
        <v>100</v>
      </c>
    </row>
    <row r="1097" spans="1:9" ht="15.75">
      <c r="A1097" s="42" t="s">
        <v>284</v>
      </c>
      <c r="B1097" s="32"/>
      <c r="C1097" s="32">
        <v>10</v>
      </c>
      <c r="D1097" s="67" t="s">
        <v>227</v>
      </c>
      <c r="E1097" s="33"/>
      <c r="F1097" s="45"/>
      <c r="G1097" s="111">
        <f>SUM(G1098)</f>
        <v>30229</v>
      </c>
      <c r="H1097" s="106">
        <f>H1098</f>
        <v>29270.12</v>
      </c>
      <c r="I1097" s="106">
        <f t="shared" si="55"/>
        <v>96.827946673723915</v>
      </c>
    </row>
    <row r="1098" spans="1:9" ht="31.5">
      <c r="A1098" s="34" t="s">
        <v>333</v>
      </c>
      <c r="B1098" s="32"/>
      <c r="C1098" s="32">
        <v>10</v>
      </c>
      <c r="D1098" s="67" t="s">
        <v>227</v>
      </c>
      <c r="E1098" s="36" t="s">
        <v>114</v>
      </c>
      <c r="F1098" s="45"/>
      <c r="G1098" s="111">
        <f>SUM(G1099)</f>
        <v>30229</v>
      </c>
      <c r="H1098" s="106">
        <f>H1099</f>
        <v>29270.12</v>
      </c>
      <c r="I1098" s="106">
        <f t="shared" si="55"/>
        <v>96.827946673723915</v>
      </c>
    </row>
    <row r="1099" spans="1:9" ht="15.75">
      <c r="A1099" s="34" t="s">
        <v>6</v>
      </c>
      <c r="B1099" s="32"/>
      <c r="C1099" s="32">
        <v>10</v>
      </c>
      <c r="D1099" s="67" t="s">
        <v>227</v>
      </c>
      <c r="E1099" s="37" t="s">
        <v>115</v>
      </c>
      <c r="F1099" s="45"/>
      <c r="G1099" s="111">
        <f>SUM(G1100)</f>
        <v>30229</v>
      </c>
      <c r="H1099" s="106">
        <f>H1100</f>
        <v>29270.12</v>
      </c>
      <c r="I1099" s="106">
        <f t="shared" si="55"/>
        <v>96.827946673723915</v>
      </c>
    </row>
    <row r="1100" spans="1:9" ht="78.75">
      <c r="A1100" s="38" t="s">
        <v>189</v>
      </c>
      <c r="B1100" s="32"/>
      <c r="C1100" s="32">
        <v>10</v>
      </c>
      <c r="D1100" s="67" t="s">
        <v>227</v>
      </c>
      <c r="E1100" s="37" t="s">
        <v>117</v>
      </c>
      <c r="F1100" s="45"/>
      <c r="G1100" s="111">
        <f>SUM(G1101)</f>
        <v>30229</v>
      </c>
      <c r="H1100" s="106">
        <f>H1101</f>
        <v>29270.12</v>
      </c>
      <c r="I1100" s="106">
        <f t="shared" si="55"/>
        <v>96.827946673723915</v>
      </c>
    </row>
    <row r="1101" spans="1:9" ht="63">
      <c r="A1101" s="34" t="s">
        <v>20</v>
      </c>
      <c r="B1101" s="32"/>
      <c r="C1101" s="32">
        <v>10</v>
      </c>
      <c r="D1101" s="67" t="s">
        <v>227</v>
      </c>
      <c r="E1101" s="37" t="s">
        <v>195</v>
      </c>
      <c r="F1101" s="45"/>
      <c r="G1101" s="111">
        <f>SUM(G1102,G1105)</f>
        <v>30229</v>
      </c>
      <c r="H1101" s="106">
        <f>H1102+H1105</f>
        <v>29270.12</v>
      </c>
      <c r="I1101" s="106">
        <f t="shared" ref="I1101:I1164" si="63">(H1101/G1101)*100</f>
        <v>96.827946673723915</v>
      </c>
    </row>
    <row r="1102" spans="1:9" ht="31.5">
      <c r="A1102" s="38" t="s">
        <v>324</v>
      </c>
      <c r="B1102" s="32"/>
      <c r="C1102" s="32">
        <v>10</v>
      </c>
      <c r="D1102" s="45" t="s">
        <v>227</v>
      </c>
      <c r="E1102" s="37" t="s">
        <v>195</v>
      </c>
      <c r="F1102" s="45" t="s">
        <v>282</v>
      </c>
      <c r="G1102" s="111">
        <f>SUM(G1103)</f>
        <v>160</v>
      </c>
      <c r="H1102" s="106">
        <f>H1103</f>
        <v>145.62</v>
      </c>
      <c r="I1102" s="106">
        <f t="shared" si="63"/>
        <v>91.012500000000003</v>
      </c>
    </row>
    <row r="1103" spans="1:9" ht="31.5">
      <c r="A1103" s="52" t="s">
        <v>228</v>
      </c>
      <c r="B1103" s="32"/>
      <c r="C1103" s="32">
        <v>10</v>
      </c>
      <c r="D1103" s="67" t="s">
        <v>227</v>
      </c>
      <c r="E1103" s="37" t="s">
        <v>195</v>
      </c>
      <c r="F1103" s="28">
        <v>240</v>
      </c>
      <c r="G1103" s="111">
        <v>160</v>
      </c>
      <c r="H1103" s="106">
        <f>H1104</f>
        <v>145.62</v>
      </c>
      <c r="I1103" s="106">
        <f t="shared" si="63"/>
        <v>91.012500000000003</v>
      </c>
    </row>
    <row r="1104" spans="1:9" ht="15.75">
      <c r="A1104" s="34" t="s">
        <v>231</v>
      </c>
      <c r="B1104" s="28"/>
      <c r="C1104" s="28">
        <v>10</v>
      </c>
      <c r="D1104" s="67" t="s">
        <v>227</v>
      </c>
      <c r="E1104" s="37" t="s">
        <v>195</v>
      </c>
      <c r="F1104" s="28">
        <v>240</v>
      </c>
      <c r="G1104" s="111">
        <v>160</v>
      </c>
      <c r="H1104" s="106">
        <v>145.62</v>
      </c>
      <c r="I1104" s="106">
        <f t="shared" si="63"/>
        <v>91.012500000000003</v>
      </c>
    </row>
    <row r="1105" spans="1:9" ht="15.75">
      <c r="A1105" s="39" t="s">
        <v>279</v>
      </c>
      <c r="B1105" s="28"/>
      <c r="C1105" s="28">
        <v>10</v>
      </c>
      <c r="D1105" s="67" t="s">
        <v>227</v>
      </c>
      <c r="E1105" s="37" t="s">
        <v>195</v>
      </c>
      <c r="F1105" s="32">
        <v>300</v>
      </c>
      <c r="G1105" s="111">
        <f>SUM(G1106)</f>
        <v>30069</v>
      </c>
      <c r="H1105" s="106">
        <f>H1106</f>
        <v>29124.5</v>
      </c>
      <c r="I1105" s="106">
        <f t="shared" si="63"/>
        <v>96.858891216867875</v>
      </c>
    </row>
    <row r="1106" spans="1:9" ht="15.75">
      <c r="A1106" s="34" t="s">
        <v>791</v>
      </c>
      <c r="B1106" s="28"/>
      <c r="C1106" s="28">
        <v>10</v>
      </c>
      <c r="D1106" s="67" t="s">
        <v>227</v>
      </c>
      <c r="E1106" s="37" t="s">
        <v>195</v>
      </c>
      <c r="F1106" s="32">
        <v>310</v>
      </c>
      <c r="G1106" s="111">
        <v>30069</v>
      </c>
      <c r="H1106" s="106">
        <f>H1107</f>
        <v>29124.5</v>
      </c>
      <c r="I1106" s="106">
        <f t="shared" si="63"/>
        <v>96.858891216867875</v>
      </c>
    </row>
    <row r="1107" spans="1:9" ht="15.75">
      <c r="A1107" s="34" t="s">
        <v>231</v>
      </c>
      <c r="B1107" s="28"/>
      <c r="C1107" s="28">
        <v>10</v>
      </c>
      <c r="D1107" s="67" t="s">
        <v>227</v>
      </c>
      <c r="E1107" s="37" t="s">
        <v>195</v>
      </c>
      <c r="F1107" s="32">
        <v>310</v>
      </c>
      <c r="G1107" s="111">
        <v>30069</v>
      </c>
      <c r="H1107" s="106">
        <v>29124.5</v>
      </c>
      <c r="I1107" s="106">
        <f t="shared" si="63"/>
        <v>96.858891216867875</v>
      </c>
    </row>
    <row r="1108" spans="1:9" ht="15.75" hidden="1">
      <c r="A1108" s="34"/>
      <c r="B1108" s="28"/>
      <c r="C1108" s="67"/>
      <c r="D1108" s="33"/>
      <c r="E1108" s="32"/>
      <c r="F1108" s="66"/>
      <c r="G1108" s="111"/>
      <c r="H1108" s="106"/>
      <c r="I1108" s="106" t="e">
        <f t="shared" si="63"/>
        <v>#DIV/0!</v>
      </c>
    </row>
    <row r="1109" spans="1:9" ht="31.5">
      <c r="A1109" s="95" t="s">
        <v>447</v>
      </c>
      <c r="B1109" s="26" t="s">
        <v>300</v>
      </c>
      <c r="C1109" s="83"/>
      <c r="D1109" s="83"/>
      <c r="E1109" s="83"/>
      <c r="F1109" s="83"/>
      <c r="G1109" s="102">
        <f>SUM(G1111,G1199)</f>
        <v>262668.63</v>
      </c>
      <c r="H1109" s="108">
        <v>262637.42</v>
      </c>
      <c r="I1109" s="108">
        <f t="shared" si="63"/>
        <v>99.988118109117181</v>
      </c>
    </row>
    <row r="1110" spans="1:9" s="12" customFormat="1" ht="15.75" hidden="1">
      <c r="A1110" s="95"/>
      <c r="B1110" s="26"/>
      <c r="C1110" s="83"/>
      <c r="D1110" s="83"/>
      <c r="E1110" s="83"/>
      <c r="F1110" s="83"/>
      <c r="G1110" s="102"/>
      <c r="H1110" s="106"/>
      <c r="I1110" s="106" t="e">
        <f t="shared" si="63"/>
        <v>#DIV/0!</v>
      </c>
    </row>
    <row r="1111" spans="1:9" ht="15.75">
      <c r="A1111" s="34" t="s">
        <v>268</v>
      </c>
      <c r="B1111" s="53"/>
      <c r="C1111" s="53" t="s">
        <v>269</v>
      </c>
      <c r="D1111" s="33"/>
      <c r="E1111" s="33"/>
      <c r="F1111" s="33"/>
      <c r="G1111" s="111">
        <f>SUM(G1112,G1150,G1191)</f>
        <v>95030.39</v>
      </c>
      <c r="H1111" s="106">
        <f>H1112+H1150+H1191</f>
        <v>95023.39</v>
      </c>
      <c r="I1111" s="106">
        <f t="shared" si="63"/>
        <v>99.992633935312696</v>
      </c>
    </row>
    <row r="1112" spans="1:9" ht="15.75">
      <c r="A1112" s="40" t="s">
        <v>320</v>
      </c>
      <c r="B1112" s="32"/>
      <c r="C1112" s="32" t="s">
        <v>269</v>
      </c>
      <c r="D1112" s="32" t="s">
        <v>243</v>
      </c>
      <c r="E1112" s="35"/>
      <c r="F1112" s="35"/>
      <c r="G1112" s="111">
        <f>SUM(G1113,G1126,G1133,G1140)</f>
        <v>78448.27</v>
      </c>
      <c r="H1112" s="106">
        <f>H1113+H1126+H1133+H1140</f>
        <v>78441.27</v>
      </c>
      <c r="I1112" s="106">
        <f t="shared" si="63"/>
        <v>99.991076922410144</v>
      </c>
    </row>
    <row r="1113" spans="1:9" ht="31.5">
      <c r="A1113" s="34" t="s">
        <v>328</v>
      </c>
      <c r="B1113" s="35"/>
      <c r="C1113" s="35" t="s">
        <v>269</v>
      </c>
      <c r="D1113" s="32" t="s">
        <v>243</v>
      </c>
      <c r="E1113" s="36" t="s">
        <v>34</v>
      </c>
      <c r="F1113" s="32"/>
      <c r="G1113" s="111">
        <f>SUM(G1114,G1120)</f>
        <v>521.37</v>
      </c>
      <c r="H1113" s="106">
        <f>H1114+H1120</f>
        <v>521.37</v>
      </c>
      <c r="I1113" s="106">
        <f t="shared" si="63"/>
        <v>100</v>
      </c>
    </row>
    <row r="1114" spans="1:9" ht="31.5">
      <c r="A1114" s="34" t="s">
        <v>336</v>
      </c>
      <c r="B1114" s="32"/>
      <c r="C1114" s="32" t="s">
        <v>269</v>
      </c>
      <c r="D1114" s="32" t="s">
        <v>243</v>
      </c>
      <c r="E1114" s="37" t="s">
        <v>35</v>
      </c>
      <c r="F1114" s="32"/>
      <c r="G1114" s="111">
        <f>SUM(G1115)</f>
        <v>358.17</v>
      </c>
      <c r="H1114" s="106">
        <f>H1115</f>
        <v>358.17</v>
      </c>
      <c r="I1114" s="106">
        <f t="shared" si="63"/>
        <v>100</v>
      </c>
    </row>
    <row r="1115" spans="1:9" ht="63">
      <c r="A1115" s="52" t="s">
        <v>169</v>
      </c>
      <c r="B1115" s="32"/>
      <c r="C1115" s="32" t="s">
        <v>269</v>
      </c>
      <c r="D1115" s="32" t="s">
        <v>243</v>
      </c>
      <c r="E1115" s="37" t="s">
        <v>73</v>
      </c>
      <c r="F1115" s="41"/>
      <c r="G1115" s="111">
        <f>SUM(G1116,)</f>
        <v>358.17</v>
      </c>
      <c r="H1115" s="118">
        <f>H1116</f>
        <v>358.17</v>
      </c>
      <c r="I1115" s="106">
        <f t="shared" si="63"/>
        <v>100</v>
      </c>
    </row>
    <row r="1116" spans="1:9" ht="15.75">
      <c r="A1116" s="52" t="s">
        <v>372</v>
      </c>
      <c r="B1116" s="32"/>
      <c r="C1116" s="32" t="s">
        <v>269</v>
      </c>
      <c r="D1116" s="32" t="s">
        <v>243</v>
      </c>
      <c r="E1116" s="37" t="s">
        <v>80</v>
      </c>
      <c r="F1116" s="41"/>
      <c r="G1116" s="111">
        <f>SUM(G1117,)</f>
        <v>358.17</v>
      </c>
      <c r="H1116" s="118">
        <f>H1117</f>
        <v>358.17</v>
      </c>
      <c r="I1116" s="106">
        <f t="shared" si="63"/>
        <v>100</v>
      </c>
    </row>
    <row r="1117" spans="1:9" ht="31.5">
      <c r="A1117" s="40" t="s">
        <v>234</v>
      </c>
      <c r="B1117" s="32"/>
      <c r="C1117" s="32" t="s">
        <v>269</v>
      </c>
      <c r="D1117" s="32" t="s">
        <v>243</v>
      </c>
      <c r="E1117" s="37" t="s">
        <v>80</v>
      </c>
      <c r="F1117" s="53">
        <v>600</v>
      </c>
      <c r="G1117" s="111">
        <f>SUM(G1118,)</f>
        <v>358.17</v>
      </c>
      <c r="H1117" s="106">
        <f>H1118</f>
        <v>358.17</v>
      </c>
      <c r="I1117" s="106">
        <f t="shared" si="63"/>
        <v>100</v>
      </c>
    </row>
    <row r="1118" spans="1:9" ht="15.75">
      <c r="A1118" s="40" t="s">
        <v>296</v>
      </c>
      <c r="B1118" s="32"/>
      <c r="C1118" s="32" t="s">
        <v>269</v>
      </c>
      <c r="D1118" s="32" t="s">
        <v>243</v>
      </c>
      <c r="E1118" s="37" t="s">
        <v>80</v>
      </c>
      <c r="F1118" s="41">
        <v>620</v>
      </c>
      <c r="G1118" s="111">
        <f>SUM(G1119)</f>
        <v>358.17</v>
      </c>
      <c r="H1118" s="106">
        <f>H1119</f>
        <v>358.17</v>
      </c>
      <c r="I1118" s="106">
        <f t="shared" si="63"/>
        <v>100</v>
      </c>
    </row>
    <row r="1119" spans="1:9" ht="15.75">
      <c r="A1119" s="40" t="s">
        <v>298</v>
      </c>
      <c r="B1119" s="32"/>
      <c r="C1119" s="32" t="s">
        <v>269</v>
      </c>
      <c r="D1119" s="32" t="s">
        <v>243</v>
      </c>
      <c r="E1119" s="37" t="s">
        <v>80</v>
      </c>
      <c r="F1119" s="41">
        <v>622</v>
      </c>
      <c r="G1119" s="111">
        <v>358.17</v>
      </c>
      <c r="H1119" s="118">
        <v>358.17</v>
      </c>
      <c r="I1119" s="106">
        <f t="shared" si="63"/>
        <v>100</v>
      </c>
    </row>
    <row r="1120" spans="1:9" ht="31.5">
      <c r="A1120" s="34" t="s">
        <v>344</v>
      </c>
      <c r="B1120" s="32"/>
      <c r="C1120" s="32" t="s">
        <v>269</v>
      </c>
      <c r="D1120" s="32" t="s">
        <v>243</v>
      </c>
      <c r="E1120" s="36" t="s">
        <v>38</v>
      </c>
      <c r="F1120" s="41"/>
      <c r="G1120" s="111">
        <f>SUM(G1121)</f>
        <v>163.19999999999999</v>
      </c>
      <c r="H1120" s="106">
        <f>H1121</f>
        <v>163.19999999999999</v>
      </c>
      <c r="I1120" s="106">
        <f t="shared" si="63"/>
        <v>100</v>
      </c>
    </row>
    <row r="1121" spans="1:9" ht="31.5">
      <c r="A1121" s="40" t="s">
        <v>460</v>
      </c>
      <c r="B1121" s="32"/>
      <c r="C1121" s="32" t="s">
        <v>269</v>
      </c>
      <c r="D1121" s="32" t="s">
        <v>243</v>
      </c>
      <c r="E1121" s="36" t="s">
        <v>461</v>
      </c>
      <c r="F1121" s="41"/>
      <c r="G1121" s="111">
        <f>SUM(G1122)</f>
        <v>163.19999999999999</v>
      </c>
      <c r="H1121" s="106">
        <f>H1122</f>
        <v>163.19999999999999</v>
      </c>
      <c r="I1121" s="106">
        <f t="shared" si="63"/>
        <v>100</v>
      </c>
    </row>
    <row r="1122" spans="1:9" ht="31.5">
      <c r="A1122" s="40" t="s">
        <v>462</v>
      </c>
      <c r="B1122" s="36"/>
      <c r="C1122" s="41" t="s">
        <v>269</v>
      </c>
      <c r="D1122" s="32" t="s">
        <v>243</v>
      </c>
      <c r="E1122" s="36" t="s">
        <v>463</v>
      </c>
      <c r="F1122" s="41"/>
      <c r="G1122" s="111">
        <f>SUM(G1123)</f>
        <v>163.19999999999999</v>
      </c>
      <c r="H1122" s="106">
        <f>H1123</f>
        <v>163.19999999999999</v>
      </c>
      <c r="I1122" s="106">
        <f t="shared" si="63"/>
        <v>100</v>
      </c>
    </row>
    <row r="1123" spans="1:9" ht="31.5">
      <c r="A1123" s="40" t="s">
        <v>234</v>
      </c>
      <c r="B1123" s="32"/>
      <c r="C1123" s="32" t="s">
        <v>269</v>
      </c>
      <c r="D1123" s="32" t="s">
        <v>243</v>
      </c>
      <c r="E1123" s="36" t="s">
        <v>463</v>
      </c>
      <c r="F1123" s="53">
        <v>600</v>
      </c>
      <c r="G1123" s="111">
        <f>SUM(G1124,)</f>
        <v>163.19999999999999</v>
      </c>
      <c r="H1123" s="106">
        <f>H1124</f>
        <v>163.19999999999999</v>
      </c>
      <c r="I1123" s="106">
        <f t="shared" si="63"/>
        <v>100</v>
      </c>
    </row>
    <row r="1124" spans="1:9" ht="15.75">
      <c r="A1124" s="40" t="s">
        <v>296</v>
      </c>
      <c r="B1124" s="32"/>
      <c r="C1124" s="32" t="s">
        <v>269</v>
      </c>
      <c r="D1124" s="32" t="s">
        <v>243</v>
      </c>
      <c r="E1124" s="36" t="s">
        <v>463</v>
      </c>
      <c r="F1124" s="41">
        <v>620</v>
      </c>
      <c r="G1124" s="111">
        <f>SUM(G1125,)</f>
        <v>163.19999999999999</v>
      </c>
      <c r="H1124" s="106">
        <f>H1125</f>
        <v>163.19999999999999</v>
      </c>
      <c r="I1124" s="106">
        <f t="shared" si="63"/>
        <v>100</v>
      </c>
    </row>
    <row r="1125" spans="1:9" ht="15.75">
      <c r="A1125" s="40" t="s">
        <v>298</v>
      </c>
      <c r="B1125" s="32"/>
      <c r="C1125" s="32" t="s">
        <v>269</v>
      </c>
      <c r="D1125" s="32" t="s">
        <v>243</v>
      </c>
      <c r="E1125" s="36" t="s">
        <v>463</v>
      </c>
      <c r="F1125" s="41">
        <v>622</v>
      </c>
      <c r="G1125" s="111">
        <v>163.19999999999999</v>
      </c>
      <c r="H1125" s="118">
        <v>163.19999999999999</v>
      </c>
      <c r="I1125" s="106">
        <f t="shared" si="63"/>
        <v>100</v>
      </c>
    </row>
    <row r="1126" spans="1:9" s="11" customFormat="1" ht="31.5">
      <c r="A1126" s="34" t="s">
        <v>329</v>
      </c>
      <c r="B1126" s="32"/>
      <c r="C1126" s="32" t="s">
        <v>269</v>
      </c>
      <c r="D1126" s="32" t="s">
        <v>243</v>
      </c>
      <c r="E1126" s="36" t="s">
        <v>40</v>
      </c>
      <c r="F1126" s="33"/>
      <c r="G1126" s="111">
        <f t="shared" ref="G1126" si="64">SUM(G1127,)</f>
        <v>5384.8</v>
      </c>
      <c r="H1126" s="106">
        <f t="shared" ref="H1126:H1131" si="65">H1127</f>
        <v>5384.8</v>
      </c>
      <c r="I1126" s="106">
        <f t="shared" si="63"/>
        <v>100</v>
      </c>
    </row>
    <row r="1127" spans="1:9" s="12" customFormat="1" ht="47.25">
      <c r="A1127" s="40" t="s">
        <v>405</v>
      </c>
      <c r="B1127" s="32"/>
      <c r="C1127" s="32" t="s">
        <v>269</v>
      </c>
      <c r="D1127" s="32" t="s">
        <v>243</v>
      </c>
      <c r="E1127" s="37" t="s">
        <v>406</v>
      </c>
      <c r="F1127" s="32"/>
      <c r="G1127" s="111">
        <f t="shared" ref="G1127:G1131" si="66">SUM(G1128,)</f>
        <v>5384.8</v>
      </c>
      <c r="H1127" s="106">
        <f t="shared" si="65"/>
        <v>5384.8</v>
      </c>
      <c r="I1127" s="106">
        <f t="shared" si="63"/>
        <v>100</v>
      </c>
    </row>
    <row r="1128" spans="1:9" s="12" customFormat="1" ht="31.5">
      <c r="A1128" s="56" t="s">
        <v>811</v>
      </c>
      <c r="B1128" s="32"/>
      <c r="C1128" s="32" t="s">
        <v>269</v>
      </c>
      <c r="D1128" s="32" t="s">
        <v>243</v>
      </c>
      <c r="E1128" s="37" t="s">
        <v>407</v>
      </c>
      <c r="F1128" s="32"/>
      <c r="G1128" s="111">
        <f t="shared" si="66"/>
        <v>5384.8</v>
      </c>
      <c r="H1128" s="106">
        <f t="shared" si="65"/>
        <v>5384.8</v>
      </c>
      <c r="I1128" s="106">
        <f t="shared" si="63"/>
        <v>100</v>
      </c>
    </row>
    <row r="1129" spans="1:9" s="12" customFormat="1" ht="47.25">
      <c r="A1129" s="39" t="s">
        <v>409</v>
      </c>
      <c r="B1129" s="32"/>
      <c r="C1129" s="32" t="s">
        <v>269</v>
      </c>
      <c r="D1129" s="32" t="s">
        <v>243</v>
      </c>
      <c r="E1129" s="36" t="s">
        <v>410</v>
      </c>
      <c r="F1129" s="32"/>
      <c r="G1129" s="111">
        <f t="shared" si="66"/>
        <v>5384.8</v>
      </c>
      <c r="H1129" s="106">
        <f t="shared" si="65"/>
        <v>5384.8</v>
      </c>
      <c r="I1129" s="106">
        <f t="shared" si="63"/>
        <v>100</v>
      </c>
    </row>
    <row r="1130" spans="1:9" s="12" customFormat="1" ht="31.5">
      <c r="A1130" s="40" t="s">
        <v>234</v>
      </c>
      <c r="B1130" s="33"/>
      <c r="C1130" s="33" t="s">
        <v>269</v>
      </c>
      <c r="D1130" s="32" t="s">
        <v>243</v>
      </c>
      <c r="E1130" s="36" t="s">
        <v>410</v>
      </c>
      <c r="F1130" s="53">
        <v>600</v>
      </c>
      <c r="G1130" s="111">
        <f t="shared" si="66"/>
        <v>5384.8</v>
      </c>
      <c r="H1130" s="106">
        <f t="shared" si="65"/>
        <v>5384.8</v>
      </c>
      <c r="I1130" s="106">
        <f t="shared" si="63"/>
        <v>100</v>
      </c>
    </row>
    <row r="1131" spans="1:9" s="12" customFormat="1" ht="15.75">
      <c r="A1131" s="40" t="s">
        <v>296</v>
      </c>
      <c r="B1131" s="35"/>
      <c r="C1131" s="35" t="s">
        <v>269</v>
      </c>
      <c r="D1131" s="32" t="s">
        <v>243</v>
      </c>
      <c r="E1131" s="36" t="s">
        <v>410</v>
      </c>
      <c r="F1131" s="41">
        <v>620</v>
      </c>
      <c r="G1131" s="111">
        <f t="shared" si="66"/>
        <v>5384.8</v>
      </c>
      <c r="H1131" s="106">
        <f t="shared" si="65"/>
        <v>5384.8</v>
      </c>
      <c r="I1131" s="106">
        <f t="shared" si="63"/>
        <v>100</v>
      </c>
    </row>
    <row r="1132" spans="1:9" s="12" customFormat="1" ht="15.75">
      <c r="A1132" s="40" t="s">
        <v>298</v>
      </c>
      <c r="B1132" s="32"/>
      <c r="C1132" s="32" t="s">
        <v>269</v>
      </c>
      <c r="D1132" s="32" t="s">
        <v>243</v>
      </c>
      <c r="E1132" s="36" t="s">
        <v>410</v>
      </c>
      <c r="F1132" s="41">
        <v>622</v>
      </c>
      <c r="G1132" s="111">
        <v>5384.8</v>
      </c>
      <c r="H1132" s="106">
        <v>5384.8</v>
      </c>
      <c r="I1132" s="106">
        <f t="shared" si="63"/>
        <v>100</v>
      </c>
    </row>
    <row r="1133" spans="1:9" ht="31.5">
      <c r="A1133" s="34" t="s">
        <v>333</v>
      </c>
      <c r="B1133" s="32"/>
      <c r="C1133" s="32" t="s">
        <v>269</v>
      </c>
      <c r="D1133" s="32" t="s">
        <v>243</v>
      </c>
      <c r="E1133" s="36" t="s">
        <v>114</v>
      </c>
      <c r="F1133" s="32"/>
      <c r="G1133" s="111">
        <f>SUM(G1134)</f>
        <v>72135.100000000006</v>
      </c>
      <c r="H1133" s="106">
        <f t="shared" ref="H1133:H1138" si="67">H1134</f>
        <v>72135.100000000006</v>
      </c>
      <c r="I1133" s="106">
        <f t="shared" si="63"/>
        <v>100</v>
      </c>
    </row>
    <row r="1134" spans="1:9" ht="31.5">
      <c r="A1134" s="34" t="s">
        <v>8</v>
      </c>
      <c r="B1134" s="32"/>
      <c r="C1134" s="32" t="s">
        <v>269</v>
      </c>
      <c r="D1134" s="32" t="s">
        <v>243</v>
      </c>
      <c r="E1134" s="37" t="s">
        <v>138</v>
      </c>
      <c r="F1134" s="41"/>
      <c r="G1134" s="111">
        <f>SUM(G1135)</f>
        <v>72135.100000000006</v>
      </c>
      <c r="H1134" s="106">
        <f t="shared" si="67"/>
        <v>72135.100000000006</v>
      </c>
      <c r="I1134" s="106">
        <f t="shared" si="63"/>
        <v>100</v>
      </c>
    </row>
    <row r="1135" spans="1:9" ht="31.5">
      <c r="A1135" s="34" t="s">
        <v>107</v>
      </c>
      <c r="B1135" s="45"/>
      <c r="C1135" s="45" t="s">
        <v>269</v>
      </c>
      <c r="D1135" s="32" t="s">
        <v>243</v>
      </c>
      <c r="E1135" s="37" t="s">
        <v>143</v>
      </c>
      <c r="F1135" s="41"/>
      <c r="G1135" s="111">
        <f>SUM(G1136,)</f>
        <v>72135.100000000006</v>
      </c>
      <c r="H1135" s="106">
        <f t="shared" si="67"/>
        <v>72135.100000000006</v>
      </c>
      <c r="I1135" s="106">
        <f t="shared" si="63"/>
        <v>100</v>
      </c>
    </row>
    <row r="1136" spans="1:9" ht="31.5">
      <c r="A1136" s="30" t="s">
        <v>18</v>
      </c>
      <c r="B1136" s="33"/>
      <c r="C1136" s="33" t="s">
        <v>269</v>
      </c>
      <c r="D1136" s="32" t="s">
        <v>243</v>
      </c>
      <c r="E1136" s="37" t="s">
        <v>144</v>
      </c>
      <c r="F1136" s="67"/>
      <c r="G1136" s="111">
        <f>SUM(G1137)</f>
        <v>72135.100000000006</v>
      </c>
      <c r="H1136" s="106">
        <f t="shared" si="67"/>
        <v>72135.100000000006</v>
      </c>
      <c r="I1136" s="106">
        <f t="shared" si="63"/>
        <v>100</v>
      </c>
    </row>
    <row r="1137" spans="1:9" ht="31.5">
      <c r="A1137" s="40" t="s">
        <v>234</v>
      </c>
      <c r="B1137" s="33"/>
      <c r="C1137" s="33" t="s">
        <v>269</v>
      </c>
      <c r="D1137" s="32" t="s">
        <v>243</v>
      </c>
      <c r="E1137" s="37" t="s">
        <v>144</v>
      </c>
      <c r="F1137" s="53">
        <v>600</v>
      </c>
      <c r="G1137" s="111">
        <f>SUM(G1138,)</f>
        <v>72135.100000000006</v>
      </c>
      <c r="H1137" s="106">
        <f t="shared" si="67"/>
        <v>72135.100000000006</v>
      </c>
      <c r="I1137" s="106">
        <f t="shared" si="63"/>
        <v>100</v>
      </c>
    </row>
    <row r="1138" spans="1:9" ht="15.75">
      <c r="A1138" s="40" t="s">
        <v>296</v>
      </c>
      <c r="B1138" s="35"/>
      <c r="C1138" s="35" t="s">
        <v>269</v>
      </c>
      <c r="D1138" s="32" t="s">
        <v>243</v>
      </c>
      <c r="E1138" s="37" t="s">
        <v>144</v>
      </c>
      <c r="F1138" s="41">
        <v>620</v>
      </c>
      <c r="G1138" s="111">
        <f>SUM(G1139,)</f>
        <v>72135.100000000006</v>
      </c>
      <c r="H1138" s="106">
        <f t="shared" si="67"/>
        <v>72135.100000000006</v>
      </c>
      <c r="I1138" s="106">
        <f t="shared" si="63"/>
        <v>100</v>
      </c>
    </row>
    <row r="1139" spans="1:9" ht="47.25">
      <c r="A1139" s="40" t="s">
        <v>297</v>
      </c>
      <c r="B1139" s="35"/>
      <c r="C1139" s="35" t="s">
        <v>269</v>
      </c>
      <c r="D1139" s="32" t="s">
        <v>243</v>
      </c>
      <c r="E1139" s="37" t="s">
        <v>144</v>
      </c>
      <c r="F1139" s="41">
        <v>621</v>
      </c>
      <c r="G1139" s="111">
        <v>72135.100000000006</v>
      </c>
      <c r="H1139" s="106">
        <v>72135.100000000006</v>
      </c>
      <c r="I1139" s="106">
        <f t="shared" si="63"/>
        <v>100</v>
      </c>
    </row>
    <row r="1140" spans="1:9" s="12" customFormat="1" ht="31.5">
      <c r="A1140" s="44" t="s">
        <v>510</v>
      </c>
      <c r="B1140" s="32"/>
      <c r="C1140" s="32" t="s">
        <v>269</v>
      </c>
      <c r="D1140" s="32" t="s">
        <v>243</v>
      </c>
      <c r="E1140" s="36" t="s">
        <v>207</v>
      </c>
      <c r="F1140" s="32"/>
      <c r="G1140" s="111">
        <f t="shared" ref="G1140:G1141" si="68">SUM(G1141)</f>
        <v>407</v>
      </c>
      <c r="H1140" s="105">
        <f>H1141</f>
        <v>400</v>
      </c>
      <c r="I1140" s="106">
        <f t="shared" si="63"/>
        <v>98.280098280098287</v>
      </c>
    </row>
    <row r="1141" spans="1:9" s="12" customFormat="1" ht="63">
      <c r="A1141" s="44" t="s">
        <v>511</v>
      </c>
      <c r="B1141" s="32"/>
      <c r="C1141" s="32" t="s">
        <v>269</v>
      </c>
      <c r="D1141" s="32" t="s">
        <v>243</v>
      </c>
      <c r="E1141" s="37" t="s">
        <v>512</v>
      </c>
      <c r="F1141" s="32"/>
      <c r="G1141" s="111">
        <f t="shared" si="68"/>
        <v>407</v>
      </c>
      <c r="H1141" s="106">
        <f>H1142</f>
        <v>400</v>
      </c>
      <c r="I1141" s="106">
        <f t="shared" si="63"/>
        <v>98.280098280098287</v>
      </c>
    </row>
    <row r="1142" spans="1:9" s="12" customFormat="1" ht="47.25">
      <c r="A1142" s="44" t="s">
        <v>683</v>
      </c>
      <c r="B1142" s="32"/>
      <c r="C1142" s="32" t="s">
        <v>269</v>
      </c>
      <c r="D1142" s="32" t="s">
        <v>243</v>
      </c>
      <c r="E1142" s="37" t="s">
        <v>684</v>
      </c>
      <c r="F1142" s="32"/>
      <c r="G1142" s="111">
        <f>SUM(G1143,G1147)</f>
        <v>407</v>
      </c>
      <c r="H1142" s="106">
        <f>H1143+H1147</f>
        <v>400</v>
      </c>
      <c r="I1142" s="106">
        <f t="shared" si="63"/>
        <v>98.280098280098287</v>
      </c>
    </row>
    <row r="1143" spans="1:9" s="12" customFormat="1" ht="47.25">
      <c r="A1143" s="34" t="s">
        <v>782</v>
      </c>
      <c r="B1143" s="32"/>
      <c r="C1143" s="32" t="s">
        <v>269</v>
      </c>
      <c r="D1143" s="32" t="s">
        <v>243</v>
      </c>
      <c r="E1143" s="37" t="s">
        <v>783</v>
      </c>
      <c r="F1143" s="41"/>
      <c r="G1143" s="111">
        <f>SUM(G1144)</f>
        <v>302</v>
      </c>
      <c r="H1143" s="106">
        <f>H1144</f>
        <v>296.8</v>
      </c>
      <c r="I1143" s="106">
        <f t="shared" si="63"/>
        <v>98.278145695364245</v>
      </c>
    </row>
    <row r="1144" spans="1:9" s="12" customFormat="1" ht="31.5">
      <c r="A1144" s="56" t="s">
        <v>234</v>
      </c>
      <c r="B1144" s="32"/>
      <c r="C1144" s="32" t="s">
        <v>269</v>
      </c>
      <c r="D1144" s="32" t="s">
        <v>243</v>
      </c>
      <c r="E1144" s="37" t="s">
        <v>783</v>
      </c>
      <c r="F1144" s="41">
        <v>600</v>
      </c>
      <c r="G1144" s="111">
        <v>302</v>
      </c>
      <c r="H1144" s="106">
        <f>H1145</f>
        <v>296.8</v>
      </c>
      <c r="I1144" s="106">
        <f t="shared" si="63"/>
        <v>98.278145695364245</v>
      </c>
    </row>
    <row r="1145" spans="1:9" s="12" customFormat="1" ht="31.5">
      <c r="A1145" s="38" t="s">
        <v>324</v>
      </c>
      <c r="B1145" s="35"/>
      <c r="C1145" s="35" t="s">
        <v>269</v>
      </c>
      <c r="D1145" s="32" t="s">
        <v>243</v>
      </c>
      <c r="E1145" s="37" t="s">
        <v>783</v>
      </c>
      <c r="F1145" s="41">
        <v>200</v>
      </c>
      <c r="G1145" s="111">
        <f t="shared" ref="G1145" si="69">SUM(G1146,)</f>
        <v>302</v>
      </c>
      <c r="H1145" s="106">
        <f>H1146</f>
        <v>296.8</v>
      </c>
      <c r="I1145" s="106">
        <f t="shared" si="63"/>
        <v>98.278145695364245</v>
      </c>
    </row>
    <row r="1146" spans="1:9" s="12" customFormat="1" ht="31.5">
      <c r="A1146" s="40" t="s">
        <v>228</v>
      </c>
      <c r="B1146" s="32"/>
      <c r="C1146" s="32" t="s">
        <v>269</v>
      </c>
      <c r="D1146" s="32" t="s">
        <v>243</v>
      </c>
      <c r="E1146" s="37" t="s">
        <v>783</v>
      </c>
      <c r="F1146" s="41">
        <v>240</v>
      </c>
      <c r="G1146" s="111">
        <v>302</v>
      </c>
      <c r="H1146" s="106">
        <v>296.8</v>
      </c>
      <c r="I1146" s="106">
        <f t="shared" si="63"/>
        <v>98.278145695364245</v>
      </c>
    </row>
    <row r="1147" spans="1:9" s="12" customFormat="1" ht="63">
      <c r="A1147" s="34" t="s">
        <v>784</v>
      </c>
      <c r="B1147" s="32"/>
      <c r="C1147" s="32" t="s">
        <v>269</v>
      </c>
      <c r="D1147" s="32" t="s">
        <v>243</v>
      </c>
      <c r="E1147" s="37" t="s">
        <v>785</v>
      </c>
      <c r="F1147" s="41"/>
      <c r="G1147" s="111">
        <f>SUM(G1148)</f>
        <v>105</v>
      </c>
      <c r="H1147" s="106">
        <f>H1148</f>
        <v>103.2</v>
      </c>
      <c r="I1147" s="106">
        <f t="shared" si="63"/>
        <v>98.285714285714292</v>
      </c>
    </row>
    <row r="1148" spans="1:9" s="12" customFormat="1" ht="31.5">
      <c r="A1148" s="38" t="s">
        <v>324</v>
      </c>
      <c r="B1148" s="35"/>
      <c r="C1148" s="35" t="s">
        <v>269</v>
      </c>
      <c r="D1148" s="32" t="s">
        <v>243</v>
      </c>
      <c r="E1148" s="37" t="s">
        <v>785</v>
      </c>
      <c r="F1148" s="41">
        <v>200</v>
      </c>
      <c r="G1148" s="111">
        <f t="shared" ref="G1148" si="70">SUM(G1149,)</f>
        <v>105</v>
      </c>
      <c r="H1148" s="106">
        <v>103.2</v>
      </c>
      <c r="I1148" s="106">
        <f t="shared" si="63"/>
        <v>98.285714285714292</v>
      </c>
    </row>
    <row r="1149" spans="1:9" s="12" customFormat="1" ht="31.5">
      <c r="A1149" s="40" t="s">
        <v>228</v>
      </c>
      <c r="B1149" s="32"/>
      <c r="C1149" s="32" t="s">
        <v>269</v>
      </c>
      <c r="D1149" s="32" t="s">
        <v>243</v>
      </c>
      <c r="E1149" s="37" t="s">
        <v>785</v>
      </c>
      <c r="F1149" s="41">
        <v>240</v>
      </c>
      <c r="G1149" s="111">
        <v>105</v>
      </c>
      <c r="H1149" s="106">
        <f>H1147</f>
        <v>103.2</v>
      </c>
      <c r="I1149" s="106">
        <f t="shared" si="63"/>
        <v>98.285714285714292</v>
      </c>
    </row>
    <row r="1150" spans="1:9" s="12" customFormat="1" ht="15.75">
      <c r="A1150" s="63" t="s">
        <v>321</v>
      </c>
      <c r="B1150" s="32"/>
      <c r="C1150" s="32" t="s">
        <v>269</v>
      </c>
      <c r="D1150" s="32" t="s">
        <v>269</v>
      </c>
      <c r="E1150" s="33"/>
      <c r="F1150" s="32"/>
      <c r="G1150" s="111">
        <f>SUM(G1151,G1174,)</f>
        <v>14696.5</v>
      </c>
      <c r="H1150" s="106">
        <f>H1151+H1174</f>
        <v>14696.5</v>
      </c>
      <c r="I1150" s="106">
        <f t="shared" si="63"/>
        <v>100</v>
      </c>
    </row>
    <row r="1151" spans="1:9" s="12" customFormat="1" ht="31.5">
      <c r="A1151" s="34" t="s">
        <v>327</v>
      </c>
      <c r="B1151" s="32"/>
      <c r="C1151" s="32" t="s">
        <v>269</v>
      </c>
      <c r="D1151" s="32" t="s">
        <v>269</v>
      </c>
      <c r="E1151" s="36" t="s">
        <v>28</v>
      </c>
      <c r="F1151" s="32"/>
      <c r="G1151" s="105">
        <f>SUM(G1152)</f>
        <v>14307.5</v>
      </c>
      <c r="H1151" s="106">
        <f>H1152</f>
        <v>14307.5</v>
      </c>
      <c r="I1151" s="106">
        <f t="shared" si="63"/>
        <v>100</v>
      </c>
    </row>
    <row r="1152" spans="1:9" s="12" customFormat="1" ht="15.75">
      <c r="A1152" s="34" t="s">
        <v>346</v>
      </c>
      <c r="B1152" s="32"/>
      <c r="C1152" s="32" t="s">
        <v>269</v>
      </c>
      <c r="D1152" s="32" t="s">
        <v>269</v>
      </c>
      <c r="E1152" s="37" t="s">
        <v>32</v>
      </c>
      <c r="F1152" s="32"/>
      <c r="G1152" s="105">
        <f>SUM(G1153,G1159,G1164,G1169,)</f>
        <v>14307.5</v>
      </c>
      <c r="H1152" s="106">
        <f>H1153+H1159+H1164+H1169</f>
        <v>14307.5</v>
      </c>
      <c r="I1152" s="106">
        <f t="shared" si="63"/>
        <v>100</v>
      </c>
    </row>
    <row r="1153" spans="1:9" s="12" customFormat="1" ht="47.25">
      <c r="A1153" s="34" t="s">
        <v>526</v>
      </c>
      <c r="B1153" s="37"/>
      <c r="C1153" s="32" t="s">
        <v>269</v>
      </c>
      <c r="D1153" s="32" t="s">
        <v>269</v>
      </c>
      <c r="E1153" s="37" t="s">
        <v>63</v>
      </c>
      <c r="F1153" s="32"/>
      <c r="G1153" s="105">
        <f>SUM(G1154)</f>
        <v>13643</v>
      </c>
      <c r="H1153" s="106">
        <f>H1154</f>
        <v>13643</v>
      </c>
      <c r="I1153" s="106">
        <f t="shared" si="63"/>
        <v>100</v>
      </c>
    </row>
    <row r="1154" spans="1:9" s="12" customFormat="1" ht="47.25">
      <c r="A1154" s="34" t="s">
        <v>527</v>
      </c>
      <c r="B1154" s="37"/>
      <c r="C1154" s="32" t="s">
        <v>269</v>
      </c>
      <c r="D1154" s="32" t="s">
        <v>269</v>
      </c>
      <c r="E1154" s="37" t="s">
        <v>64</v>
      </c>
      <c r="F1154" s="33"/>
      <c r="G1154" s="111">
        <f>SUM(G1155)</f>
        <v>13643</v>
      </c>
      <c r="H1154" s="106">
        <f>H1155</f>
        <v>13643</v>
      </c>
      <c r="I1154" s="106">
        <f t="shared" si="63"/>
        <v>100</v>
      </c>
    </row>
    <row r="1155" spans="1:9" s="12" customFormat="1" ht="31.5">
      <c r="A1155" s="52" t="s">
        <v>234</v>
      </c>
      <c r="B1155" s="37"/>
      <c r="C1155" s="32" t="s">
        <v>269</v>
      </c>
      <c r="D1155" s="32" t="s">
        <v>269</v>
      </c>
      <c r="E1155" s="37" t="s">
        <v>64</v>
      </c>
      <c r="F1155" s="32">
        <v>600</v>
      </c>
      <c r="G1155" s="111">
        <f>SUM(G1156)</f>
        <v>13643</v>
      </c>
      <c r="H1155" s="106">
        <f>H1156</f>
        <v>13643</v>
      </c>
      <c r="I1155" s="106">
        <f t="shared" si="63"/>
        <v>100</v>
      </c>
    </row>
    <row r="1156" spans="1:9" s="12" customFormat="1" ht="15.75">
      <c r="A1156" s="40" t="s">
        <v>235</v>
      </c>
      <c r="B1156" s="37"/>
      <c r="C1156" s="32" t="s">
        <v>269</v>
      </c>
      <c r="D1156" s="32" t="s">
        <v>269</v>
      </c>
      <c r="E1156" s="37" t="s">
        <v>64</v>
      </c>
      <c r="F1156" s="33">
        <v>610</v>
      </c>
      <c r="G1156" s="111">
        <f>SUM(G1157,G1158)</f>
        <v>13643</v>
      </c>
      <c r="H1156" s="106">
        <f>H1157+H1158</f>
        <v>13643</v>
      </c>
      <c r="I1156" s="106">
        <f t="shared" si="63"/>
        <v>100</v>
      </c>
    </row>
    <row r="1157" spans="1:9" s="12" customFormat="1" ht="47.25">
      <c r="A1157" s="63" t="s">
        <v>236</v>
      </c>
      <c r="B1157" s="37"/>
      <c r="C1157" s="32" t="s">
        <v>269</v>
      </c>
      <c r="D1157" s="32" t="s">
        <v>269</v>
      </c>
      <c r="E1157" s="37" t="s">
        <v>64</v>
      </c>
      <c r="F1157" s="33">
        <v>611</v>
      </c>
      <c r="G1157" s="105">
        <v>13563</v>
      </c>
      <c r="H1157" s="106">
        <v>13563</v>
      </c>
      <c r="I1157" s="106">
        <f t="shared" si="63"/>
        <v>100</v>
      </c>
    </row>
    <row r="1158" spans="1:9" s="12" customFormat="1" ht="15.75">
      <c r="A1158" s="96" t="s">
        <v>238</v>
      </c>
      <c r="B1158" s="32"/>
      <c r="C1158" s="32" t="s">
        <v>269</v>
      </c>
      <c r="D1158" s="32" t="s">
        <v>269</v>
      </c>
      <c r="E1158" s="37" t="s">
        <v>64</v>
      </c>
      <c r="F1158" s="33">
        <v>612</v>
      </c>
      <c r="G1158" s="105">
        <v>80</v>
      </c>
      <c r="H1158" s="106">
        <v>80</v>
      </c>
      <c r="I1158" s="106">
        <f t="shared" si="63"/>
        <v>100</v>
      </c>
    </row>
    <row r="1159" spans="1:9" s="12" customFormat="1" ht="47.25">
      <c r="A1159" s="34" t="s">
        <v>528</v>
      </c>
      <c r="B1159" s="37"/>
      <c r="C1159" s="32" t="s">
        <v>269</v>
      </c>
      <c r="D1159" s="32" t="s">
        <v>269</v>
      </c>
      <c r="E1159" s="37" t="s">
        <v>529</v>
      </c>
      <c r="F1159" s="32"/>
      <c r="G1159" s="105">
        <f>SUM(G1160)</f>
        <v>304.39999999999998</v>
      </c>
      <c r="H1159" s="106">
        <f>H1160</f>
        <v>304.39999999999998</v>
      </c>
      <c r="I1159" s="106">
        <f t="shared" si="63"/>
        <v>100</v>
      </c>
    </row>
    <row r="1160" spans="1:9" s="12" customFormat="1" ht="47.25">
      <c r="A1160" s="34" t="s">
        <v>349</v>
      </c>
      <c r="B1160" s="37"/>
      <c r="C1160" s="32" t="s">
        <v>269</v>
      </c>
      <c r="D1160" s="32" t="s">
        <v>269</v>
      </c>
      <c r="E1160" s="37" t="s">
        <v>530</v>
      </c>
      <c r="F1160" s="41"/>
      <c r="G1160" s="111">
        <f>SUM(G1161)</f>
        <v>304.39999999999998</v>
      </c>
      <c r="H1160" s="106">
        <f>H1161</f>
        <v>304.39999999999998</v>
      </c>
      <c r="I1160" s="106">
        <f t="shared" si="63"/>
        <v>100</v>
      </c>
    </row>
    <row r="1161" spans="1:9" s="12" customFormat="1" ht="31.5">
      <c r="A1161" s="34" t="s">
        <v>234</v>
      </c>
      <c r="B1161" s="37"/>
      <c r="C1161" s="32" t="s">
        <v>269</v>
      </c>
      <c r="D1161" s="32" t="s">
        <v>269</v>
      </c>
      <c r="E1161" s="37" t="s">
        <v>530</v>
      </c>
      <c r="F1161" s="32">
        <v>600</v>
      </c>
      <c r="G1161" s="111">
        <f>SUM(G1162)</f>
        <v>304.39999999999998</v>
      </c>
      <c r="H1161" s="106">
        <f>H1162</f>
        <v>304.39999999999998</v>
      </c>
      <c r="I1161" s="106">
        <f t="shared" si="63"/>
        <v>100</v>
      </c>
    </row>
    <row r="1162" spans="1:9" s="12" customFormat="1" ht="15.75">
      <c r="A1162" s="40" t="s">
        <v>235</v>
      </c>
      <c r="B1162" s="37"/>
      <c r="C1162" s="32" t="s">
        <v>269</v>
      </c>
      <c r="D1162" s="32" t="s">
        <v>269</v>
      </c>
      <c r="E1162" s="37" t="s">
        <v>530</v>
      </c>
      <c r="F1162" s="33">
        <v>610</v>
      </c>
      <c r="G1162" s="111">
        <f>SUM(G1163)</f>
        <v>304.39999999999998</v>
      </c>
      <c r="H1162" s="106">
        <f>H1163</f>
        <v>304.39999999999998</v>
      </c>
      <c r="I1162" s="106">
        <f t="shared" si="63"/>
        <v>100</v>
      </c>
    </row>
    <row r="1163" spans="1:9" s="12" customFormat="1" ht="15.75">
      <c r="A1163" s="63" t="s">
        <v>238</v>
      </c>
      <c r="B1163" s="37"/>
      <c r="C1163" s="32" t="s">
        <v>269</v>
      </c>
      <c r="D1163" s="32" t="s">
        <v>269</v>
      </c>
      <c r="E1163" s="37" t="s">
        <v>530</v>
      </c>
      <c r="F1163" s="33">
        <v>612</v>
      </c>
      <c r="G1163" s="105">
        <v>304.39999999999998</v>
      </c>
      <c r="H1163" s="106">
        <v>304.39999999999998</v>
      </c>
      <c r="I1163" s="106">
        <f t="shared" si="63"/>
        <v>100</v>
      </c>
    </row>
    <row r="1164" spans="1:9" s="12" customFormat="1" ht="47.25">
      <c r="A1164" s="50" t="s">
        <v>531</v>
      </c>
      <c r="B1164" s="37"/>
      <c r="C1164" s="32" t="s">
        <v>269</v>
      </c>
      <c r="D1164" s="32" t="s">
        <v>269</v>
      </c>
      <c r="E1164" s="37" t="s">
        <v>532</v>
      </c>
      <c r="F1164" s="33"/>
      <c r="G1164" s="105">
        <f>SUM(G1165)</f>
        <v>270.10000000000002</v>
      </c>
      <c r="H1164" s="106">
        <f>H1165</f>
        <v>270.10000000000002</v>
      </c>
      <c r="I1164" s="106">
        <f t="shared" si="63"/>
        <v>100</v>
      </c>
    </row>
    <row r="1165" spans="1:9" s="12" customFormat="1" ht="31.5">
      <c r="A1165" s="34" t="s">
        <v>348</v>
      </c>
      <c r="B1165" s="37"/>
      <c r="C1165" s="32" t="s">
        <v>269</v>
      </c>
      <c r="D1165" s="32" t="s">
        <v>269</v>
      </c>
      <c r="E1165" s="37" t="s">
        <v>533</v>
      </c>
      <c r="F1165" s="33"/>
      <c r="G1165" s="111">
        <f>SUM(G1166)</f>
        <v>270.10000000000002</v>
      </c>
      <c r="H1165" s="106">
        <f>H1166</f>
        <v>270.10000000000002</v>
      </c>
      <c r="I1165" s="106">
        <f t="shared" ref="I1165:I1228" si="71">(H1165/G1165)*100</f>
        <v>100</v>
      </c>
    </row>
    <row r="1166" spans="1:9" s="12" customFormat="1" ht="31.5">
      <c r="A1166" s="34" t="s">
        <v>234</v>
      </c>
      <c r="B1166" s="37"/>
      <c r="C1166" s="32" t="s">
        <v>269</v>
      </c>
      <c r="D1166" s="32" t="s">
        <v>269</v>
      </c>
      <c r="E1166" s="37" t="s">
        <v>533</v>
      </c>
      <c r="F1166" s="32">
        <v>600</v>
      </c>
      <c r="G1166" s="111">
        <f>SUM(G1167)</f>
        <v>270.10000000000002</v>
      </c>
      <c r="H1166" s="106">
        <f>H1167</f>
        <v>270.10000000000002</v>
      </c>
      <c r="I1166" s="106">
        <f t="shared" si="71"/>
        <v>100</v>
      </c>
    </row>
    <row r="1167" spans="1:9" s="12" customFormat="1" ht="15.75">
      <c r="A1167" s="40" t="s">
        <v>235</v>
      </c>
      <c r="B1167" s="37"/>
      <c r="C1167" s="32" t="s">
        <v>269</v>
      </c>
      <c r="D1167" s="32" t="s">
        <v>269</v>
      </c>
      <c r="E1167" s="37" t="s">
        <v>533</v>
      </c>
      <c r="F1167" s="33">
        <v>610</v>
      </c>
      <c r="G1167" s="111">
        <f>SUM(G1168)</f>
        <v>270.10000000000002</v>
      </c>
      <c r="H1167" s="106">
        <f>H1168</f>
        <v>270.10000000000002</v>
      </c>
      <c r="I1167" s="106">
        <f t="shared" si="71"/>
        <v>100</v>
      </c>
    </row>
    <row r="1168" spans="1:9" s="12" customFormat="1" ht="15.75">
      <c r="A1168" s="63" t="s">
        <v>238</v>
      </c>
      <c r="B1168" s="37"/>
      <c r="C1168" s="32" t="s">
        <v>269</v>
      </c>
      <c r="D1168" s="32" t="s">
        <v>269</v>
      </c>
      <c r="E1168" s="37" t="s">
        <v>533</v>
      </c>
      <c r="F1168" s="33">
        <v>612</v>
      </c>
      <c r="G1168" s="105">
        <v>270.10000000000002</v>
      </c>
      <c r="H1168" s="106">
        <v>270.10000000000002</v>
      </c>
      <c r="I1168" s="106">
        <f t="shared" si="71"/>
        <v>100</v>
      </c>
    </row>
    <row r="1169" spans="1:9" s="12" customFormat="1" ht="47.25">
      <c r="A1169" s="63" t="s">
        <v>534</v>
      </c>
      <c r="B1169" s="37"/>
      <c r="C1169" s="32" t="s">
        <v>269</v>
      </c>
      <c r="D1169" s="32" t="s">
        <v>269</v>
      </c>
      <c r="E1169" s="37" t="s">
        <v>535</v>
      </c>
      <c r="F1169" s="33"/>
      <c r="G1169" s="111">
        <f>SUM(G1170)</f>
        <v>90</v>
      </c>
      <c r="H1169" s="106">
        <f>H1170</f>
        <v>90</v>
      </c>
      <c r="I1169" s="106">
        <f t="shared" si="71"/>
        <v>100</v>
      </c>
    </row>
    <row r="1170" spans="1:9" s="12" customFormat="1" ht="31.5">
      <c r="A1170" s="34" t="s">
        <v>347</v>
      </c>
      <c r="B1170" s="37"/>
      <c r="C1170" s="32" t="s">
        <v>269</v>
      </c>
      <c r="D1170" s="32" t="s">
        <v>269</v>
      </c>
      <c r="E1170" s="37" t="s">
        <v>536</v>
      </c>
      <c r="F1170" s="33"/>
      <c r="G1170" s="111">
        <f>SUM(G1171)</f>
        <v>90</v>
      </c>
      <c r="H1170" s="106">
        <f>H1171</f>
        <v>90</v>
      </c>
      <c r="I1170" s="106">
        <f t="shared" si="71"/>
        <v>100</v>
      </c>
    </row>
    <row r="1171" spans="1:9" s="12" customFormat="1" ht="31.5">
      <c r="A1171" s="34" t="s">
        <v>234</v>
      </c>
      <c r="B1171" s="37"/>
      <c r="C1171" s="32" t="s">
        <v>269</v>
      </c>
      <c r="D1171" s="32" t="s">
        <v>269</v>
      </c>
      <c r="E1171" s="37" t="s">
        <v>536</v>
      </c>
      <c r="F1171" s="32">
        <v>600</v>
      </c>
      <c r="G1171" s="111">
        <f>SUM(G1172)</f>
        <v>90</v>
      </c>
      <c r="H1171" s="106">
        <f>H1172</f>
        <v>90</v>
      </c>
      <c r="I1171" s="106">
        <f t="shared" si="71"/>
        <v>100</v>
      </c>
    </row>
    <row r="1172" spans="1:9" s="12" customFormat="1" ht="15.75">
      <c r="A1172" s="40" t="s">
        <v>235</v>
      </c>
      <c r="B1172" s="37"/>
      <c r="C1172" s="32" t="s">
        <v>269</v>
      </c>
      <c r="D1172" s="32" t="s">
        <v>269</v>
      </c>
      <c r="E1172" s="37" t="s">
        <v>536</v>
      </c>
      <c r="F1172" s="33">
        <v>610</v>
      </c>
      <c r="G1172" s="111">
        <f>SUM(G1173)</f>
        <v>90</v>
      </c>
      <c r="H1172" s="106">
        <f>H1173</f>
        <v>90</v>
      </c>
      <c r="I1172" s="106">
        <f t="shared" si="71"/>
        <v>100</v>
      </c>
    </row>
    <row r="1173" spans="1:9" s="12" customFormat="1" ht="15.75">
      <c r="A1173" s="63" t="s">
        <v>238</v>
      </c>
      <c r="B1173" s="37"/>
      <c r="C1173" s="32" t="s">
        <v>269</v>
      </c>
      <c r="D1173" s="32" t="s">
        <v>269</v>
      </c>
      <c r="E1173" s="37" t="s">
        <v>536</v>
      </c>
      <c r="F1173" s="33">
        <v>612</v>
      </c>
      <c r="G1173" s="105">
        <v>90</v>
      </c>
      <c r="H1173" s="106">
        <v>90</v>
      </c>
      <c r="I1173" s="106">
        <f t="shared" si="71"/>
        <v>100</v>
      </c>
    </row>
    <row r="1174" spans="1:9" s="12" customFormat="1" ht="31.5">
      <c r="A1174" s="34" t="s">
        <v>328</v>
      </c>
      <c r="B1174" s="32"/>
      <c r="C1174" s="32" t="s">
        <v>269</v>
      </c>
      <c r="D1174" s="32" t="s">
        <v>269</v>
      </c>
      <c r="E1174" s="36" t="s">
        <v>34</v>
      </c>
      <c r="F1174" s="32"/>
      <c r="G1174" s="111">
        <f>SUM(G1175,G1185)</f>
        <v>389</v>
      </c>
      <c r="H1174" s="106">
        <f>H1175+H1185</f>
        <v>389</v>
      </c>
      <c r="I1174" s="106">
        <f t="shared" si="71"/>
        <v>100</v>
      </c>
    </row>
    <row r="1175" spans="1:9" s="12" customFormat="1" ht="31.5">
      <c r="A1175" s="34" t="s">
        <v>336</v>
      </c>
      <c r="B1175" s="32"/>
      <c r="C1175" s="32" t="s">
        <v>269</v>
      </c>
      <c r="D1175" s="32" t="s">
        <v>269</v>
      </c>
      <c r="E1175" s="37" t="s">
        <v>35</v>
      </c>
      <c r="F1175" s="32"/>
      <c r="G1175" s="111">
        <f>SUM(G1176,)</f>
        <v>307.39999999999998</v>
      </c>
      <c r="H1175" s="106">
        <f>H1176</f>
        <v>307.39999999999998</v>
      </c>
      <c r="I1175" s="106">
        <f t="shared" si="71"/>
        <v>100</v>
      </c>
    </row>
    <row r="1176" spans="1:9" s="12" customFormat="1" ht="63">
      <c r="A1176" s="52" t="s">
        <v>169</v>
      </c>
      <c r="B1176" s="32"/>
      <c r="C1176" s="32" t="s">
        <v>269</v>
      </c>
      <c r="D1176" s="32" t="s">
        <v>269</v>
      </c>
      <c r="E1176" s="37" t="s">
        <v>73</v>
      </c>
      <c r="F1176" s="41"/>
      <c r="G1176" s="111">
        <f>SUM(G1177,G1181)</f>
        <v>307.39999999999998</v>
      </c>
      <c r="H1176" s="106">
        <f>H1177+H1181</f>
        <v>307.39999999999998</v>
      </c>
      <c r="I1176" s="106">
        <f t="shared" si="71"/>
        <v>100</v>
      </c>
    </row>
    <row r="1177" spans="1:9" s="12" customFormat="1" ht="31.5">
      <c r="A1177" s="52" t="s">
        <v>75</v>
      </c>
      <c r="B1177" s="32"/>
      <c r="C1177" s="32" t="s">
        <v>269</v>
      </c>
      <c r="D1177" s="32" t="s">
        <v>269</v>
      </c>
      <c r="E1177" s="37" t="s">
        <v>79</v>
      </c>
      <c r="F1177" s="41"/>
      <c r="G1177" s="111">
        <f>SUM(G1178,)</f>
        <v>10.4</v>
      </c>
      <c r="H1177" s="106">
        <f>H1178</f>
        <v>10.4</v>
      </c>
      <c r="I1177" s="106">
        <f t="shared" si="71"/>
        <v>100</v>
      </c>
    </row>
    <row r="1178" spans="1:9" s="12" customFormat="1" ht="31.5">
      <c r="A1178" s="40" t="s">
        <v>234</v>
      </c>
      <c r="B1178" s="32"/>
      <c r="C1178" s="32" t="s">
        <v>269</v>
      </c>
      <c r="D1178" s="32" t="s">
        <v>269</v>
      </c>
      <c r="E1178" s="37" t="s">
        <v>79</v>
      </c>
      <c r="F1178" s="53">
        <v>600</v>
      </c>
      <c r="G1178" s="111">
        <f t="shared" ref="G1178:G1179" si="72">SUM(G1179)</f>
        <v>10.4</v>
      </c>
      <c r="H1178" s="106">
        <f>H1179</f>
        <v>10.4</v>
      </c>
      <c r="I1178" s="106">
        <f t="shared" si="71"/>
        <v>100</v>
      </c>
    </row>
    <row r="1179" spans="1:9" s="12" customFormat="1" ht="15.75">
      <c r="A1179" s="40" t="s">
        <v>235</v>
      </c>
      <c r="B1179" s="32"/>
      <c r="C1179" s="32" t="s">
        <v>269</v>
      </c>
      <c r="D1179" s="32" t="s">
        <v>269</v>
      </c>
      <c r="E1179" s="37" t="s">
        <v>79</v>
      </c>
      <c r="F1179" s="41">
        <v>610</v>
      </c>
      <c r="G1179" s="111">
        <f t="shared" si="72"/>
        <v>10.4</v>
      </c>
      <c r="H1179" s="106">
        <f>H1180</f>
        <v>10.4</v>
      </c>
      <c r="I1179" s="106">
        <f t="shared" si="71"/>
        <v>100</v>
      </c>
    </row>
    <row r="1180" spans="1:9" s="12" customFormat="1" ht="15.75">
      <c r="A1180" s="63" t="s">
        <v>238</v>
      </c>
      <c r="B1180" s="32"/>
      <c r="C1180" s="32" t="s">
        <v>269</v>
      </c>
      <c r="D1180" s="32" t="s">
        <v>269</v>
      </c>
      <c r="E1180" s="37" t="s">
        <v>79</v>
      </c>
      <c r="F1180" s="41">
        <v>612</v>
      </c>
      <c r="G1180" s="111">
        <v>10.4</v>
      </c>
      <c r="H1180" s="106">
        <v>10.4</v>
      </c>
      <c r="I1180" s="106">
        <f t="shared" si="71"/>
        <v>100</v>
      </c>
    </row>
    <row r="1181" spans="1:9" s="12" customFormat="1" ht="15.75">
      <c r="A1181" s="52" t="s">
        <v>372</v>
      </c>
      <c r="B1181" s="32"/>
      <c r="C1181" s="32" t="s">
        <v>269</v>
      </c>
      <c r="D1181" s="32" t="s">
        <v>269</v>
      </c>
      <c r="E1181" s="37" t="s">
        <v>80</v>
      </c>
      <c r="F1181" s="41"/>
      <c r="G1181" s="111">
        <f t="shared" ref="G1181:G1183" si="73">SUM(G1182)</f>
        <v>297</v>
      </c>
      <c r="H1181" s="106">
        <f>H1182</f>
        <v>297</v>
      </c>
      <c r="I1181" s="106">
        <f t="shared" si="71"/>
        <v>100</v>
      </c>
    </row>
    <row r="1182" spans="1:9" s="12" customFormat="1" ht="31.5">
      <c r="A1182" s="40" t="s">
        <v>234</v>
      </c>
      <c r="B1182" s="32"/>
      <c r="C1182" s="32" t="s">
        <v>269</v>
      </c>
      <c r="D1182" s="32" t="s">
        <v>269</v>
      </c>
      <c r="E1182" s="37" t="s">
        <v>80</v>
      </c>
      <c r="F1182" s="53">
        <v>600</v>
      </c>
      <c r="G1182" s="111">
        <f t="shared" si="73"/>
        <v>297</v>
      </c>
      <c r="H1182" s="106">
        <f>H1183</f>
        <v>297</v>
      </c>
      <c r="I1182" s="106">
        <f t="shared" si="71"/>
        <v>100</v>
      </c>
    </row>
    <row r="1183" spans="1:9" s="12" customFormat="1" ht="15.75">
      <c r="A1183" s="40" t="s">
        <v>235</v>
      </c>
      <c r="B1183" s="32"/>
      <c r="C1183" s="32" t="s">
        <v>269</v>
      </c>
      <c r="D1183" s="32" t="s">
        <v>269</v>
      </c>
      <c r="E1183" s="37" t="s">
        <v>80</v>
      </c>
      <c r="F1183" s="41">
        <v>610</v>
      </c>
      <c r="G1183" s="111">
        <f t="shared" si="73"/>
        <v>297</v>
      </c>
      <c r="H1183" s="106">
        <f>H1184</f>
        <v>297</v>
      </c>
      <c r="I1183" s="106">
        <f t="shared" si="71"/>
        <v>100</v>
      </c>
    </row>
    <row r="1184" spans="1:9" s="12" customFormat="1" ht="15.75">
      <c r="A1184" s="63" t="s">
        <v>238</v>
      </c>
      <c r="B1184" s="32"/>
      <c r="C1184" s="32" t="s">
        <v>269</v>
      </c>
      <c r="D1184" s="32" t="s">
        <v>269</v>
      </c>
      <c r="E1184" s="37" t="s">
        <v>80</v>
      </c>
      <c r="F1184" s="41">
        <v>612</v>
      </c>
      <c r="G1184" s="111">
        <v>297</v>
      </c>
      <c r="H1184" s="106">
        <v>297</v>
      </c>
      <c r="I1184" s="106">
        <f t="shared" si="71"/>
        <v>100</v>
      </c>
    </row>
    <row r="1185" spans="1:9" s="12" customFormat="1" ht="31.5">
      <c r="A1185" s="34" t="s">
        <v>344</v>
      </c>
      <c r="B1185" s="32"/>
      <c r="C1185" s="32" t="s">
        <v>269</v>
      </c>
      <c r="D1185" s="32" t="s">
        <v>269</v>
      </c>
      <c r="E1185" s="36" t="s">
        <v>38</v>
      </c>
      <c r="F1185" s="32"/>
      <c r="G1185" s="111">
        <f>SUM(G1186)</f>
        <v>81.599999999999994</v>
      </c>
      <c r="H1185" s="106">
        <v>81.599999999999994</v>
      </c>
      <c r="I1185" s="106">
        <f t="shared" si="71"/>
        <v>100</v>
      </c>
    </row>
    <row r="1186" spans="1:9" s="12" customFormat="1" ht="31.5">
      <c r="A1186" s="40" t="s">
        <v>460</v>
      </c>
      <c r="B1186" s="32"/>
      <c r="C1186" s="32" t="s">
        <v>269</v>
      </c>
      <c r="D1186" s="32" t="s">
        <v>269</v>
      </c>
      <c r="E1186" s="36" t="s">
        <v>461</v>
      </c>
      <c r="F1186" s="32"/>
      <c r="G1186" s="111">
        <f>SUM(G1187)</f>
        <v>81.599999999999994</v>
      </c>
      <c r="H1186" s="106">
        <v>81.599999999999994</v>
      </c>
      <c r="I1186" s="106">
        <f t="shared" si="71"/>
        <v>100</v>
      </c>
    </row>
    <row r="1187" spans="1:9" s="12" customFormat="1" ht="31.5">
      <c r="A1187" s="40" t="s">
        <v>462</v>
      </c>
      <c r="B1187" s="36"/>
      <c r="C1187" s="32" t="s">
        <v>269</v>
      </c>
      <c r="D1187" s="32" t="s">
        <v>269</v>
      </c>
      <c r="E1187" s="36" t="s">
        <v>463</v>
      </c>
      <c r="F1187" s="32"/>
      <c r="G1187" s="111">
        <f>SUM(G1188)</f>
        <v>81.599999999999994</v>
      </c>
      <c r="H1187" s="106">
        <v>81.599999999999994</v>
      </c>
      <c r="I1187" s="106">
        <f t="shared" si="71"/>
        <v>100</v>
      </c>
    </row>
    <row r="1188" spans="1:9" s="12" customFormat="1" ht="31.5">
      <c r="A1188" s="40" t="s">
        <v>234</v>
      </c>
      <c r="B1188" s="32"/>
      <c r="C1188" s="32" t="s">
        <v>269</v>
      </c>
      <c r="D1188" s="32" t="s">
        <v>269</v>
      </c>
      <c r="E1188" s="36" t="s">
        <v>463</v>
      </c>
      <c r="F1188" s="53">
        <v>600</v>
      </c>
      <c r="G1188" s="111">
        <f t="shared" ref="G1188" si="74">SUM(G1189)</f>
        <v>81.599999999999994</v>
      </c>
      <c r="H1188" s="106">
        <v>81.599999999999994</v>
      </c>
      <c r="I1188" s="106">
        <f t="shared" si="71"/>
        <v>100</v>
      </c>
    </row>
    <row r="1189" spans="1:9" s="12" customFormat="1" ht="15.75">
      <c r="A1189" s="40" t="s">
        <v>235</v>
      </c>
      <c r="B1189" s="32"/>
      <c r="C1189" s="32" t="s">
        <v>269</v>
      </c>
      <c r="D1189" s="32" t="s">
        <v>269</v>
      </c>
      <c r="E1189" s="36" t="s">
        <v>463</v>
      </c>
      <c r="F1189" s="41">
        <v>610</v>
      </c>
      <c r="G1189" s="111">
        <f>SUM(G1190)</f>
        <v>81.599999999999994</v>
      </c>
      <c r="H1189" s="106">
        <v>81.599999999999994</v>
      </c>
      <c r="I1189" s="106">
        <f t="shared" si="71"/>
        <v>100</v>
      </c>
    </row>
    <row r="1190" spans="1:9" s="12" customFormat="1" ht="15.75">
      <c r="A1190" s="63" t="s">
        <v>238</v>
      </c>
      <c r="B1190" s="32"/>
      <c r="C1190" s="32" t="s">
        <v>269</v>
      </c>
      <c r="D1190" s="32" t="s">
        <v>269</v>
      </c>
      <c r="E1190" s="36" t="s">
        <v>463</v>
      </c>
      <c r="F1190" s="41">
        <v>612</v>
      </c>
      <c r="G1190" s="111">
        <v>81.599999999999994</v>
      </c>
      <c r="H1190" s="106">
        <v>81.599999999999994</v>
      </c>
      <c r="I1190" s="106">
        <f t="shared" si="71"/>
        <v>100</v>
      </c>
    </row>
    <row r="1191" spans="1:9" s="12" customFormat="1" ht="15.75">
      <c r="A1191" s="38" t="s">
        <v>299</v>
      </c>
      <c r="B1191" s="32"/>
      <c r="C1191" s="32" t="s">
        <v>269</v>
      </c>
      <c r="D1191" s="32" t="s">
        <v>251</v>
      </c>
      <c r="E1191" s="33"/>
      <c r="F1191" s="32"/>
      <c r="G1191" s="111">
        <f t="shared" ref="G1191:G1197" si="75">SUM(G1192)</f>
        <v>1885.62</v>
      </c>
      <c r="H1191" s="106">
        <f t="shared" ref="H1191:H1197" si="76">H1192</f>
        <v>1885.62</v>
      </c>
      <c r="I1191" s="106">
        <f t="shared" si="71"/>
        <v>100</v>
      </c>
    </row>
    <row r="1192" spans="1:9" s="12" customFormat="1" ht="31.5">
      <c r="A1192" s="34" t="s">
        <v>332</v>
      </c>
      <c r="B1192" s="32"/>
      <c r="C1192" s="32" t="s">
        <v>269</v>
      </c>
      <c r="D1192" s="32" t="s">
        <v>251</v>
      </c>
      <c r="E1192" s="36" t="s">
        <v>50</v>
      </c>
      <c r="F1192" s="41"/>
      <c r="G1192" s="111">
        <f t="shared" si="75"/>
        <v>1885.62</v>
      </c>
      <c r="H1192" s="106">
        <f t="shared" si="76"/>
        <v>1885.62</v>
      </c>
      <c r="I1192" s="106">
        <f t="shared" si="71"/>
        <v>100</v>
      </c>
    </row>
    <row r="1193" spans="1:9" s="12" customFormat="1" ht="15.75">
      <c r="A1193" s="34" t="s">
        <v>4</v>
      </c>
      <c r="B1193" s="32"/>
      <c r="C1193" s="32" t="s">
        <v>269</v>
      </c>
      <c r="D1193" s="32" t="s">
        <v>251</v>
      </c>
      <c r="E1193" s="37" t="s">
        <v>52</v>
      </c>
      <c r="F1193" s="41"/>
      <c r="G1193" s="111">
        <f t="shared" si="75"/>
        <v>1885.62</v>
      </c>
      <c r="H1193" s="106">
        <f t="shared" si="76"/>
        <v>1885.62</v>
      </c>
      <c r="I1193" s="106">
        <f t="shared" si="71"/>
        <v>100</v>
      </c>
    </row>
    <row r="1194" spans="1:9" s="12" customFormat="1" ht="31.5">
      <c r="A1194" s="39" t="s">
        <v>548</v>
      </c>
      <c r="B1194" s="32"/>
      <c r="C1194" s="32" t="s">
        <v>269</v>
      </c>
      <c r="D1194" s="32" t="s">
        <v>251</v>
      </c>
      <c r="E1194" s="37" t="s">
        <v>549</v>
      </c>
      <c r="F1194" s="41"/>
      <c r="G1194" s="111">
        <f>SUM(G1195)</f>
        <v>1885.62</v>
      </c>
      <c r="H1194" s="106">
        <f t="shared" si="76"/>
        <v>1885.62</v>
      </c>
      <c r="I1194" s="106">
        <f t="shared" si="71"/>
        <v>100</v>
      </c>
    </row>
    <row r="1195" spans="1:9" s="12" customFormat="1" ht="31.5">
      <c r="A1195" s="39" t="s">
        <v>490</v>
      </c>
      <c r="B1195" s="32"/>
      <c r="C1195" s="32" t="s">
        <v>269</v>
      </c>
      <c r="D1195" s="32" t="s">
        <v>251</v>
      </c>
      <c r="E1195" s="37" t="s">
        <v>550</v>
      </c>
      <c r="F1195" s="32"/>
      <c r="G1195" s="105">
        <f t="shared" si="75"/>
        <v>1885.62</v>
      </c>
      <c r="H1195" s="106">
        <f t="shared" si="76"/>
        <v>1885.62</v>
      </c>
      <c r="I1195" s="106">
        <f t="shared" si="71"/>
        <v>100</v>
      </c>
    </row>
    <row r="1196" spans="1:9" s="12" customFormat="1" ht="31.5">
      <c r="A1196" s="39" t="s">
        <v>234</v>
      </c>
      <c r="B1196" s="32"/>
      <c r="C1196" s="32" t="s">
        <v>269</v>
      </c>
      <c r="D1196" s="32" t="s">
        <v>251</v>
      </c>
      <c r="E1196" s="37" t="s">
        <v>550</v>
      </c>
      <c r="F1196" s="32">
        <v>600</v>
      </c>
      <c r="G1196" s="111">
        <f t="shared" si="75"/>
        <v>1885.62</v>
      </c>
      <c r="H1196" s="106">
        <f t="shared" si="76"/>
        <v>1885.62</v>
      </c>
      <c r="I1196" s="106">
        <f t="shared" si="71"/>
        <v>100</v>
      </c>
    </row>
    <row r="1197" spans="1:9" s="12" customFormat="1" ht="15.75">
      <c r="A1197" s="39" t="s">
        <v>235</v>
      </c>
      <c r="B1197" s="32"/>
      <c r="C1197" s="32" t="s">
        <v>269</v>
      </c>
      <c r="D1197" s="32" t="s">
        <v>251</v>
      </c>
      <c r="E1197" s="37" t="s">
        <v>550</v>
      </c>
      <c r="F1197" s="32">
        <v>610</v>
      </c>
      <c r="G1197" s="111">
        <f t="shared" si="75"/>
        <v>1885.62</v>
      </c>
      <c r="H1197" s="106">
        <f t="shared" si="76"/>
        <v>1885.62</v>
      </c>
      <c r="I1197" s="106">
        <f t="shared" si="71"/>
        <v>100</v>
      </c>
    </row>
    <row r="1198" spans="1:9" s="12" customFormat="1" ht="15.75">
      <c r="A1198" s="39" t="s">
        <v>238</v>
      </c>
      <c r="B1198" s="32"/>
      <c r="C1198" s="32" t="s">
        <v>269</v>
      </c>
      <c r="D1198" s="32" t="s">
        <v>251</v>
      </c>
      <c r="E1198" s="37" t="s">
        <v>550</v>
      </c>
      <c r="F1198" s="32">
        <v>612</v>
      </c>
      <c r="G1198" s="111">
        <v>1885.62</v>
      </c>
      <c r="H1198" s="106">
        <v>1885.62</v>
      </c>
      <c r="I1198" s="106">
        <f t="shared" si="71"/>
        <v>100</v>
      </c>
    </row>
    <row r="1199" spans="1:9" ht="15.75">
      <c r="A1199" s="63" t="s">
        <v>322</v>
      </c>
      <c r="B1199" s="28"/>
      <c r="C1199" s="28" t="s">
        <v>273</v>
      </c>
      <c r="D1199" s="32"/>
      <c r="E1199" s="33"/>
      <c r="F1199" s="32"/>
      <c r="G1199" s="111">
        <f>SUM(G1200,G1304)</f>
        <v>167638.24</v>
      </c>
      <c r="H1199" s="106">
        <f>H1200+H1304</f>
        <v>167614.04</v>
      </c>
      <c r="I1199" s="106">
        <f t="shared" si="71"/>
        <v>99.985564152904502</v>
      </c>
    </row>
    <row r="1200" spans="1:9" ht="15.75">
      <c r="A1200" s="63" t="s">
        <v>274</v>
      </c>
      <c r="B1200" s="32"/>
      <c r="C1200" s="32" t="s">
        <v>273</v>
      </c>
      <c r="D1200" s="32" t="s">
        <v>221</v>
      </c>
      <c r="E1200" s="33"/>
      <c r="F1200" s="33"/>
      <c r="G1200" s="111">
        <f>SUM(G1201,G1225,G1293)</f>
        <v>163757.66999999998</v>
      </c>
      <c r="H1200" s="106">
        <f>H1201+H1225+H1293</f>
        <v>163735.75</v>
      </c>
      <c r="I1200" s="106">
        <f t="shared" si="71"/>
        <v>99.986614367436971</v>
      </c>
    </row>
    <row r="1201" spans="1:9" ht="31.5">
      <c r="A1201" s="34" t="s">
        <v>328</v>
      </c>
      <c r="B1201" s="32"/>
      <c r="C1201" s="32" t="s">
        <v>273</v>
      </c>
      <c r="D1201" s="32" t="s">
        <v>221</v>
      </c>
      <c r="E1201" s="36" t="s">
        <v>34</v>
      </c>
      <c r="F1201" s="32"/>
      <c r="G1201" s="111">
        <f>SUM(G1202,G1217,)</f>
        <v>2220.08</v>
      </c>
      <c r="H1201" s="106">
        <f>H1202+H1217</f>
        <v>2220.08</v>
      </c>
      <c r="I1201" s="106">
        <f t="shared" si="71"/>
        <v>100</v>
      </c>
    </row>
    <row r="1202" spans="1:9" ht="31.5">
      <c r="A1202" s="34" t="s">
        <v>336</v>
      </c>
      <c r="B1202" s="32"/>
      <c r="C1202" s="32" t="s">
        <v>273</v>
      </c>
      <c r="D1202" s="32" t="s">
        <v>221</v>
      </c>
      <c r="E1202" s="37" t="s">
        <v>35</v>
      </c>
      <c r="F1202" s="32"/>
      <c r="G1202" s="111">
        <f>SUM(G1203,G1208,)</f>
        <v>876.28000000000009</v>
      </c>
      <c r="H1202" s="106">
        <f>H1203+H1208</f>
        <v>876.28000000000009</v>
      </c>
      <c r="I1202" s="106">
        <f t="shared" si="71"/>
        <v>100</v>
      </c>
    </row>
    <row r="1203" spans="1:9" ht="63">
      <c r="A1203" s="34" t="s">
        <v>537</v>
      </c>
      <c r="B1203" s="32"/>
      <c r="C1203" s="32" t="s">
        <v>273</v>
      </c>
      <c r="D1203" s="32" t="s">
        <v>221</v>
      </c>
      <c r="E1203" s="37" t="s">
        <v>72</v>
      </c>
      <c r="F1203" s="32"/>
      <c r="G1203" s="111">
        <f>SUM(G1204,)</f>
        <v>251.58</v>
      </c>
      <c r="H1203" s="106">
        <f>H1204</f>
        <v>251.58</v>
      </c>
      <c r="I1203" s="106">
        <f t="shared" si="71"/>
        <v>100</v>
      </c>
    </row>
    <row r="1204" spans="1:9" ht="63">
      <c r="A1204" s="50" t="s">
        <v>371</v>
      </c>
      <c r="B1204" s="32"/>
      <c r="C1204" s="32" t="s">
        <v>273</v>
      </c>
      <c r="D1204" s="32" t="s">
        <v>221</v>
      </c>
      <c r="E1204" s="37" t="s">
        <v>77</v>
      </c>
      <c r="F1204" s="32"/>
      <c r="G1204" s="111">
        <f>SUM(G1205)</f>
        <v>251.58</v>
      </c>
      <c r="H1204" s="106">
        <f>H1205</f>
        <v>251.58</v>
      </c>
      <c r="I1204" s="106">
        <f t="shared" si="71"/>
        <v>100</v>
      </c>
    </row>
    <row r="1205" spans="1:9" ht="31.5">
      <c r="A1205" s="40" t="s">
        <v>234</v>
      </c>
      <c r="B1205" s="32"/>
      <c r="C1205" s="32" t="s">
        <v>273</v>
      </c>
      <c r="D1205" s="32" t="s">
        <v>221</v>
      </c>
      <c r="E1205" s="37" t="s">
        <v>77</v>
      </c>
      <c r="F1205" s="53">
        <v>600</v>
      </c>
      <c r="G1205" s="111">
        <f>SUM(G1206,)</f>
        <v>251.58</v>
      </c>
      <c r="H1205" s="106">
        <f>H1206</f>
        <v>251.58</v>
      </c>
      <c r="I1205" s="106">
        <f t="shared" si="71"/>
        <v>100</v>
      </c>
    </row>
    <row r="1206" spans="1:9" ht="15.75">
      <c r="A1206" s="40" t="s">
        <v>235</v>
      </c>
      <c r="B1206" s="32"/>
      <c r="C1206" s="32" t="s">
        <v>273</v>
      </c>
      <c r="D1206" s="32" t="s">
        <v>221</v>
      </c>
      <c r="E1206" s="37" t="s">
        <v>77</v>
      </c>
      <c r="F1206" s="41">
        <v>610</v>
      </c>
      <c r="G1206" s="111">
        <f>SUM(G1207)</f>
        <v>251.58</v>
      </c>
      <c r="H1206" s="106">
        <f>H1207</f>
        <v>251.58</v>
      </c>
      <c r="I1206" s="106">
        <f t="shared" si="71"/>
        <v>100</v>
      </c>
    </row>
    <row r="1207" spans="1:9" ht="15.75">
      <c r="A1207" s="40" t="s">
        <v>238</v>
      </c>
      <c r="B1207" s="32"/>
      <c r="C1207" s="32" t="s">
        <v>273</v>
      </c>
      <c r="D1207" s="32" t="s">
        <v>221</v>
      </c>
      <c r="E1207" s="37" t="s">
        <v>77</v>
      </c>
      <c r="F1207" s="41">
        <v>612</v>
      </c>
      <c r="G1207" s="111">
        <v>251.58</v>
      </c>
      <c r="H1207" s="106">
        <v>251.58</v>
      </c>
      <c r="I1207" s="106">
        <f t="shared" si="71"/>
        <v>100</v>
      </c>
    </row>
    <row r="1208" spans="1:9" ht="63">
      <c r="A1208" s="52" t="s">
        <v>169</v>
      </c>
      <c r="B1208" s="32"/>
      <c r="C1208" s="32" t="s">
        <v>273</v>
      </c>
      <c r="D1208" s="32" t="s">
        <v>221</v>
      </c>
      <c r="E1208" s="37" t="s">
        <v>73</v>
      </c>
      <c r="F1208" s="41"/>
      <c r="G1208" s="111">
        <f>SUM(G1209,G1213)</f>
        <v>624.70000000000005</v>
      </c>
      <c r="H1208" s="106">
        <f>H1209+H1213</f>
        <v>624.70000000000005</v>
      </c>
      <c r="I1208" s="106">
        <f t="shared" si="71"/>
        <v>100</v>
      </c>
    </row>
    <row r="1209" spans="1:9" ht="31.5">
      <c r="A1209" s="52" t="s">
        <v>75</v>
      </c>
      <c r="B1209" s="32"/>
      <c r="C1209" s="32" t="s">
        <v>273</v>
      </c>
      <c r="D1209" s="32" t="s">
        <v>221</v>
      </c>
      <c r="E1209" s="37" t="s">
        <v>79</v>
      </c>
      <c r="F1209" s="41"/>
      <c r="G1209" s="111">
        <f>SUM(G1210,)</f>
        <v>210.1</v>
      </c>
      <c r="H1209" s="106">
        <f>H1210</f>
        <v>210.1</v>
      </c>
      <c r="I1209" s="106">
        <f t="shared" si="71"/>
        <v>100</v>
      </c>
    </row>
    <row r="1210" spans="1:9" ht="31.5">
      <c r="A1210" s="40" t="s">
        <v>234</v>
      </c>
      <c r="B1210" s="32"/>
      <c r="C1210" s="32" t="s">
        <v>273</v>
      </c>
      <c r="D1210" s="32" t="s">
        <v>221</v>
      </c>
      <c r="E1210" s="37" t="s">
        <v>79</v>
      </c>
      <c r="F1210" s="53">
        <v>600</v>
      </c>
      <c r="G1210" s="111">
        <f>SUM(G1211,)</f>
        <v>210.1</v>
      </c>
      <c r="H1210" s="106">
        <f>H1211</f>
        <v>210.1</v>
      </c>
      <c r="I1210" s="106">
        <f t="shared" si="71"/>
        <v>100</v>
      </c>
    </row>
    <row r="1211" spans="1:9" ht="15.75">
      <c r="A1211" s="40" t="s">
        <v>296</v>
      </c>
      <c r="B1211" s="32"/>
      <c r="C1211" s="32" t="s">
        <v>273</v>
      </c>
      <c r="D1211" s="32" t="s">
        <v>221</v>
      </c>
      <c r="E1211" s="37" t="s">
        <v>79</v>
      </c>
      <c r="F1211" s="41">
        <v>620</v>
      </c>
      <c r="G1211" s="111">
        <f>SUM(G1212)</f>
        <v>210.1</v>
      </c>
      <c r="H1211" s="106">
        <f>H1212</f>
        <v>210.1</v>
      </c>
      <c r="I1211" s="106">
        <f t="shared" si="71"/>
        <v>100</v>
      </c>
    </row>
    <row r="1212" spans="1:9" ht="15.75">
      <c r="A1212" s="40" t="s">
        <v>298</v>
      </c>
      <c r="B1212" s="32"/>
      <c r="C1212" s="32" t="s">
        <v>273</v>
      </c>
      <c r="D1212" s="32" t="s">
        <v>221</v>
      </c>
      <c r="E1212" s="37" t="s">
        <v>79</v>
      </c>
      <c r="F1212" s="41">
        <v>622</v>
      </c>
      <c r="G1212" s="111">
        <v>210.1</v>
      </c>
      <c r="H1212" s="106">
        <v>210.1</v>
      </c>
      <c r="I1212" s="106">
        <f t="shared" si="71"/>
        <v>100</v>
      </c>
    </row>
    <row r="1213" spans="1:9" ht="15.75">
      <c r="A1213" s="52" t="s">
        <v>372</v>
      </c>
      <c r="B1213" s="32"/>
      <c r="C1213" s="32" t="s">
        <v>273</v>
      </c>
      <c r="D1213" s="32" t="s">
        <v>221</v>
      </c>
      <c r="E1213" s="37" t="s">
        <v>80</v>
      </c>
      <c r="F1213" s="41"/>
      <c r="G1213" s="111">
        <f>SUM(G1214,)</f>
        <v>414.6</v>
      </c>
      <c r="H1213" s="106">
        <f>H1214</f>
        <v>414.6</v>
      </c>
      <c r="I1213" s="106">
        <f t="shared" si="71"/>
        <v>100</v>
      </c>
    </row>
    <row r="1214" spans="1:9" ht="31.5">
      <c r="A1214" s="40" t="s">
        <v>234</v>
      </c>
      <c r="B1214" s="32"/>
      <c r="C1214" s="32" t="s">
        <v>273</v>
      </c>
      <c r="D1214" s="32" t="s">
        <v>221</v>
      </c>
      <c r="E1214" s="37" t="s">
        <v>80</v>
      </c>
      <c r="F1214" s="53">
        <v>600</v>
      </c>
      <c r="G1214" s="111">
        <f>SUM(G1215,)</f>
        <v>414.6</v>
      </c>
      <c r="H1214" s="106">
        <f>H1215</f>
        <v>414.6</v>
      </c>
      <c r="I1214" s="106">
        <f t="shared" si="71"/>
        <v>100</v>
      </c>
    </row>
    <row r="1215" spans="1:9" ht="15.75">
      <c r="A1215" s="40" t="s">
        <v>235</v>
      </c>
      <c r="B1215" s="32"/>
      <c r="C1215" s="32" t="s">
        <v>273</v>
      </c>
      <c r="D1215" s="32" t="s">
        <v>221</v>
      </c>
      <c r="E1215" s="37" t="s">
        <v>80</v>
      </c>
      <c r="F1215" s="41">
        <v>610</v>
      </c>
      <c r="G1215" s="111">
        <f>SUM(G1216)</f>
        <v>414.6</v>
      </c>
      <c r="H1215" s="106">
        <f>H1216</f>
        <v>414.6</v>
      </c>
      <c r="I1215" s="106">
        <f t="shared" si="71"/>
        <v>100</v>
      </c>
    </row>
    <row r="1216" spans="1:9" ht="15.75">
      <c r="A1216" s="40" t="s">
        <v>238</v>
      </c>
      <c r="B1216" s="32"/>
      <c r="C1216" s="32" t="s">
        <v>273</v>
      </c>
      <c r="D1216" s="32" t="s">
        <v>221</v>
      </c>
      <c r="E1216" s="37" t="s">
        <v>80</v>
      </c>
      <c r="F1216" s="41">
        <v>612</v>
      </c>
      <c r="G1216" s="111">
        <v>414.6</v>
      </c>
      <c r="H1216" s="106">
        <v>414.6</v>
      </c>
      <c r="I1216" s="106">
        <f t="shared" si="71"/>
        <v>100</v>
      </c>
    </row>
    <row r="1217" spans="1:9" ht="31.5">
      <c r="A1217" s="34" t="s">
        <v>344</v>
      </c>
      <c r="B1217" s="32"/>
      <c r="C1217" s="32" t="s">
        <v>273</v>
      </c>
      <c r="D1217" s="32" t="s">
        <v>221</v>
      </c>
      <c r="E1217" s="36" t="s">
        <v>38</v>
      </c>
      <c r="F1217" s="41"/>
      <c r="G1217" s="111">
        <f>SUM(G1218)</f>
        <v>1343.8</v>
      </c>
      <c r="H1217" s="106">
        <f>H1218</f>
        <v>1343.8</v>
      </c>
      <c r="I1217" s="106">
        <f t="shared" si="71"/>
        <v>100</v>
      </c>
    </row>
    <row r="1218" spans="1:9" ht="31.5">
      <c r="A1218" s="40" t="s">
        <v>460</v>
      </c>
      <c r="B1218" s="32"/>
      <c r="C1218" s="32" t="s">
        <v>273</v>
      </c>
      <c r="D1218" s="32" t="s">
        <v>221</v>
      </c>
      <c r="E1218" s="36" t="s">
        <v>461</v>
      </c>
      <c r="F1218" s="41"/>
      <c r="G1218" s="111">
        <f>SUM(G1219)</f>
        <v>1343.8</v>
      </c>
      <c r="H1218" s="106">
        <f>H1219</f>
        <v>1343.8</v>
      </c>
      <c r="I1218" s="106">
        <f t="shared" si="71"/>
        <v>100</v>
      </c>
    </row>
    <row r="1219" spans="1:9" ht="31.5">
      <c r="A1219" s="40" t="s">
        <v>462</v>
      </c>
      <c r="B1219" s="36"/>
      <c r="C1219" s="32" t="s">
        <v>273</v>
      </c>
      <c r="D1219" s="32" t="s">
        <v>221</v>
      </c>
      <c r="E1219" s="36" t="s">
        <v>463</v>
      </c>
      <c r="F1219" s="41"/>
      <c r="G1219" s="111">
        <f>SUM(G1220)</f>
        <v>1343.8</v>
      </c>
      <c r="H1219" s="106">
        <f>H1220</f>
        <v>1343.8</v>
      </c>
      <c r="I1219" s="106">
        <f t="shared" si="71"/>
        <v>100</v>
      </c>
    </row>
    <row r="1220" spans="1:9" ht="31.5">
      <c r="A1220" s="40" t="s">
        <v>234</v>
      </c>
      <c r="B1220" s="32"/>
      <c r="C1220" s="32" t="s">
        <v>273</v>
      </c>
      <c r="D1220" s="32" t="s">
        <v>221</v>
      </c>
      <c r="E1220" s="36" t="s">
        <v>463</v>
      </c>
      <c r="F1220" s="53">
        <v>600</v>
      </c>
      <c r="G1220" s="111">
        <f>SUM(G1221,G1223)</f>
        <v>1343.8</v>
      </c>
      <c r="H1220" s="106">
        <f>H1221+H1223</f>
        <v>1343.8</v>
      </c>
      <c r="I1220" s="106">
        <f t="shared" si="71"/>
        <v>100</v>
      </c>
    </row>
    <row r="1221" spans="1:9" ht="15.75">
      <c r="A1221" s="40" t="s">
        <v>235</v>
      </c>
      <c r="B1221" s="32"/>
      <c r="C1221" s="32" t="s">
        <v>273</v>
      </c>
      <c r="D1221" s="32" t="s">
        <v>221</v>
      </c>
      <c r="E1221" s="36" t="s">
        <v>463</v>
      </c>
      <c r="F1221" s="41">
        <v>610</v>
      </c>
      <c r="G1221" s="111">
        <f>SUM(G1222)</f>
        <v>799.8</v>
      </c>
      <c r="H1221" s="106">
        <v>799.8</v>
      </c>
      <c r="I1221" s="106">
        <f t="shared" si="71"/>
        <v>100</v>
      </c>
    </row>
    <row r="1222" spans="1:9" ht="15.75">
      <c r="A1222" s="40" t="s">
        <v>238</v>
      </c>
      <c r="B1222" s="32"/>
      <c r="C1222" s="32" t="s">
        <v>273</v>
      </c>
      <c r="D1222" s="32" t="s">
        <v>221</v>
      </c>
      <c r="E1222" s="36" t="s">
        <v>463</v>
      </c>
      <c r="F1222" s="41">
        <v>612</v>
      </c>
      <c r="G1222" s="111">
        <v>799.8</v>
      </c>
      <c r="H1222" s="106">
        <v>799.8</v>
      </c>
      <c r="I1222" s="106">
        <f t="shared" si="71"/>
        <v>100</v>
      </c>
    </row>
    <row r="1223" spans="1:9" ht="15.75">
      <c r="A1223" s="40" t="s">
        <v>296</v>
      </c>
      <c r="B1223" s="32"/>
      <c r="C1223" s="32" t="s">
        <v>273</v>
      </c>
      <c r="D1223" s="32" t="s">
        <v>221</v>
      </c>
      <c r="E1223" s="36" t="s">
        <v>463</v>
      </c>
      <c r="F1223" s="32">
        <v>620</v>
      </c>
      <c r="G1223" s="111">
        <f>SUM(G1224)</f>
        <v>544</v>
      </c>
      <c r="H1223" s="106">
        <v>544</v>
      </c>
      <c r="I1223" s="106">
        <f t="shared" si="71"/>
        <v>100</v>
      </c>
    </row>
    <row r="1224" spans="1:9" ht="15.75">
      <c r="A1224" s="40" t="s">
        <v>298</v>
      </c>
      <c r="B1224" s="32"/>
      <c r="C1224" s="32" t="s">
        <v>273</v>
      </c>
      <c r="D1224" s="32" t="s">
        <v>221</v>
      </c>
      <c r="E1224" s="36" t="s">
        <v>463</v>
      </c>
      <c r="F1224" s="32">
        <v>622</v>
      </c>
      <c r="G1224" s="111">
        <v>544</v>
      </c>
      <c r="H1224" s="106">
        <v>544</v>
      </c>
      <c r="I1224" s="106">
        <f t="shared" si="71"/>
        <v>100</v>
      </c>
    </row>
    <row r="1225" spans="1:9" ht="31.5">
      <c r="A1225" s="34" t="s">
        <v>329</v>
      </c>
      <c r="B1225" s="32"/>
      <c r="C1225" s="32" t="s">
        <v>273</v>
      </c>
      <c r="D1225" s="32" t="s">
        <v>221</v>
      </c>
      <c r="E1225" s="36" t="s">
        <v>40</v>
      </c>
      <c r="F1225" s="33"/>
      <c r="G1225" s="111">
        <f>SUM(G1226,G1232,G1242,G1257,G1271,G1279)</f>
        <v>161172.59</v>
      </c>
      <c r="H1225" s="106">
        <f>H1226+H1232+H1242+H1257+H1271+H1279</f>
        <v>161150.67000000001</v>
      </c>
      <c r="I1225" s="106">
        <f t="shared" si="71"/>
        <v>99.98639967254978</v>
      </c>
    </row>
    <row r="1226" spans="1:9" s="12" customFormat="1" ht="31.5">
      <c r="A1226" s="52" t="s">
        <v>393</v>
      </c>
      <c r="B1226" s="32"/>
      <c r="C1226" s="32" t="s">
        <v>273</v>
      </c>
      <c r="D1226" s="32" t="s">
        <v>221</v>
      </c>
      <c r="E1226" s="37" t="s">
        <v>394</v>
      </c>
      <c r="F1226" s="41"/>
      <c r="G1226" s="111">
        <f>SUM(G1227)</f>
        <v>9037.2000000000007</v>
      </c>
      <c r="H1226" s="106">
        <f>H1227</f>
        <v>9037.2000000000007</v>
      </c>
      <c r="I1226" s="106">
        <f t="shared" si="71"/>
        <v>100</v>
      </c>
    </row>
    <row r="1227" spans="1:9" s="12" customFormat="1" ht="31.5">
      <c r="A1227" s="63" t="s">
        <v>809</v>
      </c>
      <c r="B1227" s="32"/>
      <c r="C1227" s="32" t="s">
        <v>273</v>
      </c>
      <c r="D1227" s="32" t="s">
        <v>221</v>
      </c>
      <c r="E1227" s="36" t="s">
        <v>395</v>
      </c>
      <c r="F1227" s="41"/>
      <c r="G1227" s="111">
        <f>SUM(G1228,)</f>
        <v>9037.2000000000007</v>
      </c>
      <c r="H1227" s="106">
        <f>H1228</f>
        <v>9037.2000000000007</v>
      </c>
      <c r="I1227" s="106">
        <f t="shared" si="71"/>
        <v>100</v>
      </c>
    </row>
    <row r="1228" spans="1:9" s="12" customFormat="1" ht="31.5">
      <c r="A1228" s="63" t="s">
        <v>396</v>
      </c>
      <c r="B1228" s="32"/>
      <c r="C1228" s="32" t="s">
        <v>273</v>
      </c>
      <c r="D1228" s="32" t="s">
        <v>221</v>
      </c>
      <c r="E1228" s="36" t="s">
        <v>397</v>
      </c>
      <c r="F1228" s="33"/>
      <c r="G1228" s="111">
        <f>SUM(G1229)</f>
        <v>9037.2000000000007</v>
      </c>
      <c r="H1228" s="106">
        <f>H1229</f>
        <v>9037.2000000000007</v>
      </c>
      <c r="I1228" s="106">
        <f t="shared" si="71"/>
        <v>100</v>
      </c>
    </row>
    <row r="1229" spans="1:9" s="12" customFormat="1" ht="31.5">
      <c r="A1229" s="40" t="s">
        <v>234</v>
      </c>
      <c r="B1229" s="32"/>
      <c r="C1229" s="32" t="s">
        <v>273</v>
      </c>
      <c r="D1229" s="32" t="s">
        <v>221</v>
      </c>
      <c r="E1229" s="36" t="s">
        <v>397</v>
      </c>
      <c r="F1229" s="41">
        <v>600</v>
      </c>
      <c r="G1229" s="111">
        <f>SUM(G1230)</f>
        <v>9037.2000000000007</v>
      </c>
      <c r="H1229" s="106">
        <f>H1230</f>
        <v>9037.2000000000007</v>
      </c>
      <c r="I1229" s="106">
        <f t="shared" ref="I1229:I1292" si="77">(H1229/G1229)*100</f>
        <v>100</v>
      </c>
    </row>
    <row r="1230" spans="1:9" s="12" customFormat="1" ht="15.75">
      <c r="A1230" s="40" t="s">
        <v>235</v>
      </c>
      <c r="B1230" s="32"/>
      <c r="C1230" s="32" t="s">
        <v>273</v>
      </c>
      <c r="D1230" s="32" t="s">
        <v>221</v>
      </c>
      <c r="E1230" s="36" t="s">
        <v>397</v>
      </c>
      <c r="F1230" s="41">
        <v>610</v>
      </c>
      <c r="G1230" s="111">
        <f>SUM(G1231)</f>
        <v>9037.2000000000007</v>
      </c>
      <c r="H1230" s="106">
        <f>H1231</f>
        <v>9037.2000000000007</v>
      </c>
      <c r="I1230" s="106">
        <f t="shared" si="77"/>
        <v>100</v>
      </c>
    </row>
    <row r="1231" spans="1:9" s="12" customFormat="1" ht="47.25">
      <c r="A1231" s="40" t="s">
        <v>236</v>
      </c>
      <c r="B1231" s="32"/>
      <c r="C1231" s="32" t="s">
        <v>273</v>
      </c>
      <c r="D1231" s="32" t="s">
        <v>221</v>
      </c>
      <c r="E1231" s="36" t="s">
        <v>397</v>
      </c>
      <c r="F1231" s="33">
        <v>611</v>
      </c>
      <c r="G1231" s="111">
        <v>9037.2000000000007</v>
      </c>
      <c r="H1231" s="106">
        <v>9037.2000000000007</v>
      </c>
      <c r="I1231" s="106">
        <f t="shared" si="77"/>
        <v>100</v>
      </c>
    </row>
    <row r="1232" spans="1:9" s="12" customFormat="1" ht="31.5">
      <c r="A1232" s="50" t="s">
        <v>398</v>
      </c>
      <c r="B1232" s="32"/>
      <c r="C1232" s="32" t="s">
        <v>273</v>
      </c>
      <c r="D1232" s="32" t="s">
        <v>221</v>
      </c>
      <c r="E1232" s="37" t="s">
        <v>399</v>
      </c>
      <c r="F1232" s="33"/>
      <c r="G1232" s="111">
        <f t="shared" ref="G1232" si="78">SUM(G1233)</f>
        <v>26431.600000000002</v>
      </c>
      <c r="H1232" s="106">
        <f>H1233</f>
        <v>26431.58</v>
      </c>
      <c r="I1232" s="106">
        <f t="shared" si="77"/>
        <v>99.999924332995349</v>
      </c>
    </row>
    <row r="1233" spans="1:9" s="12" customFormat="1" ht="31.5">
      <c r="A1233" s="51" t="s">
        <v>810</v>
      </c>
      <c r="B1233" s="32"/>
      <c r="C1233" s="32" t="s">
        <v>273</v>
      </c>
      <c r="D1233" s="32" t="s">
        <v>221</v>
      </c>
      <c r="E1233" s="37" t="s">
        <v>400</v>
      </c>
      <c r="F1233" s="33"/>
      <c r="G1233" s="111">
        <f>SUM(G1234,G1238)</f>
        <v>26431.600000000002</v>
      </c>
      <c r="H1233" s="106">
        <f>H1234+H1238</f>
        <v>26431.58</v>
      </c>
      <c r="I1233" s="106">
        <f t="shared" si="77"/>
        <v>99.999924332995349</v>
      </c>
    </row>
    <row r="1234" spans="1:9" s="12" customFormat="1" ht="31.5">
      <c r="A1234" s="40" t="s">
        <v>401</v>
      </c>
      <c r="B1234" s="32"/>
      <c r="C1234" s="32" t="s">
        <v>273</v>
      </c>
      <c r="D1234" s="32" t="s">
        <v>221</v>
      </c>
      <c r="E1234" s="36" t="s">
        <v>402</v>
      </c>
      <c r="F1234" s="32"/>
      <c r="G1234" s="111">
        <f>SUM(G1235)</f>
        <v>26290.9</v>
      </c>
      <c r="H1234" s="106">
        <f>H1235</f>
        <v>26290.9</v>
      </c>
      <c r="I1234" s="106">
        <f t="shared" si="77"/>
        <v>100</v>
      </c>
    </row>
    <row r="1235" spans="1:9" s="12" customFormat="1" ht="31.5">
      <c r="A1235" s="40" t="s">
        <v>234</v>
      </c>
      <c r="B1235" s="32"/>
      <c r="C1235" s="32" t="s">
        <v>273</v>
      </c>
      <c r="D1235" s="32" t="s">
        <v>221</v>
      </c>
      <c r="E1235" s="36" t="s">
        <v>402</v>
      </c>
      <c r="F1235" s="41">
        <v>600</v>
      </c>
      <c r="G1235" s="111">
        <f>SUM(G1236)</f>
        <v>26290.9</v>
      </c>
      <c r="H1235" s="106">
        <f>H1236</f>
        <v>26290.9</v>
      </c>
      <c r="I1235" s="106">
        <f t="shared" si="77"/>
        <v>100</v>
      </c>
    </row>
    <row r="1236" spans="1:9" s="12" customFormat="1" ht="15.75">
      <c r="A1236" s="40" t="s">
        <v>235</v>
      </c>
      <c r="B1236" s="32"/>
      <c r="C1236" s="32" t="s">
        <v>273</v>
      </c>
      <c r="D1236" s="32" t="s">
        <v>221</v>
      </c>
      <c r="E1236" s="36" t="s">
        <v>402</v>
      </c>
      <c r="F1236" s="41">
        <v>610</v>
      </c>
      <c r="G1236" s="111">
        <f>SUM(G1237,)</f>
        <v>26290.9</v>
      </c>
      <c r="H1236" s="106">
        <f>H1237</f>
        <v>26290.9</v>
      </c>
      <c r="I1236" s="106">
        <f t="shared" si="77"/>
        <v>100</v>
      </c>
    </row>
    <row r="1237" spans="1:9" s="12" customFormat="1" ht="47.25">
      <c r="A1237" s="40" t="s">
        <v>236</v>
      </c>
      <c r="B1237" s="32"/>
      <c r="C1237" s="32" t="s">
        <v>273</v>
      </c>
      <c r="D1237" s="32" t="s">
        <v>221</v>
      </c>
      <c r="E1237" s="36" t="s">
        <v>402</v>
      </c>
      <c r="F1237" s="33">
        <v>611</v>
      </c>
      <c r="G1237" s="111">
        <v>26290.9</v>
      </c>
      <c r="H1237" s="106">
        <v>26290.9</v>
      </c>
      <c r="I1237" s="106">
        <f t="shared" si="77"/>
        <v>100</v>
      </c>
    </row>
    <row r="1238" spans="1:9" s="12" customFormat="1" ht="31.5">
      <c r="A1238" s="40" t="s">
        <v>403</v>
      </c>
      <c r="B1238" s="32"/>
      <c r="C1238" s="32" t="s">
        <v>273</v>
      </c>
      <c r="D1238" s="32" t="s">
        <v>221</v>
      </c>
      <c r="E1238" s="36" t="s">
        <v>404</v>
      </c>
      <c r="F1238" s="33"/>
      <c r="G1238" s="111">
        <f>SUM(G1239)</f>
        <v>140.69999999999999</v>
      </c>
      <c r="H1238" s="106">
        <f>H1239</f>
        <v>140.68</v>
      </c>
      <c r="I1238" s="106">
        <f t="shared" si="77"/>
        <v>99.985785358919699</v>
      </c>
    </row>
    <row r="1239" spans="1:9" s="12" customFormat="1" ht="31.5">
      <c r="A1239" s="40" t="s">
        <v>234</v>
      </c>
      <c r="B1239" s="32"/>
      <c r="C1239" s="32" t="s">
        <v>273</v>
      </c>
      <c r="D1239" s="32" t="s">
        <v>221</v>
      </c>
      <c r="E1239" s="36" t="s">
        <v>404</v>
      </c>
      <c r="F1239" s="41">
        <v>600</v>
      </c>
      <c r="G1239" s="111">
        <f>SUM(G1240)</f>
        <v>140.69999999999999</v>
      </c>
      <c r="H1239" s="106">
        <f>H1240</f>
        <v>140.68</v>
      </c>
      <c r="I1239" s="106">
        <f t="shared" si="77"/>
        <v>99.985785358919699</v>
      </c>
    </row>
    <row r="1240" spans="1:9" s="12" customFormat="1" ht="15.75">
      <c r="A1240" s="40" t="s">
        <v>235</v>
      </c>
      <c r="B1240" s="32"/>
      <c r="C1240" s="32" t="s">
        <v>273</v>
      </c>
      <c r="D1240" s="32" t="s">
        <v>221</v>
      </c>
      <c r="E1240" s="36" t="s">
        <v>404</v>
      </c>
      <c r="F1240" s="41">
        <v>610</v>
      </c>
      <c r="G1240" s="111">
        <f>SUM(G1241,)</f>
        <v>140.69999999999999</v>
      </c>
      <c r="H1240" s="106">
        <f>H1241</f>
        <v>140.68</v>
      </c>
      <c r="I1240" s="106">
        <f t="shared" si="77"/>
        <v>99.985785358919699</v>
      </c>
    </row>
    <row r="1241" spans="1:9" s="12" customFormat="1" ht="15.75">
      <c r="A1241" s="40" t="s">
        <v>238</v>
      </c>
      <c r="B1241" s="32"/>
      <c r="C1241" s="32" t="s">
        <v>273</v>
      </c>
      <c r="D1241" s="32" t="s">
        <v>221</v>
      </c>
      <c r="E1241" s="36" t="s">
        <v>404</v>
      </c>
      <c r="F1241" s="33">
        <v>612</v>
      </c>
      <c r="G1241" s="111">
        <v>140.69999999999999</v>
      </c>
      <c r="H1241" s="106">
        <v>140.68</v>
      </c>
      <c r="I1241" s="106">
        <f t="shared" si="77"/>
        <v>99.985785358919699</v>
      </c>
    </row>
    <row r="1242" spans="1:9" s="12" customFormat="1" ht="47.25">
      <c r="A1242" s="40" t="s">
        <v>405</v>
      </c>
      <c r="B1242" s="32"/>
      <c r="C1242" s="32" t="s">
        <v>273</v>
      </c>
      <c r="D1242" s="32" t="s">
        <v>221</v>
      </c>
      <c r="E1242" s="37" t="s">
        <v>406</v>
      </c>
      <c r="F1242" s="33"/>
      <c r="G1242" s="111">
        <f t="shared" ref="G1242" si="79">SUM(G1243)</f>
        <v>57003.66</v>
      </c>
      <c r="H1242" s="106">
        <f>H1243</f>
        <v>56981.770000000004</v>
      </c>
      <c r="I1242" s="106">
        <f t="shared" si="77"/>
        <v>99.961598956979259</v>
      </c>
    </row>
    <row r="1243" spans="1:9" s="12" customFormat="1" ht="31.5">
      <c r="A1243" s="56" t="s">
        <v>811</v>
      </c>
      <c r="B1243" s="32"/>
      <c r="C1243" s="32" t="s">
        <v>273</v>
      </c>
      <c r="D1243" s="32" t="s">
        <v>221</v>
      </c>
      <c r="E1243" s="37" t="s">
        <v>407</v>
      </c>
      <c r="F1243" s="33"/>
      <c r="G1243" s="111">
        <f>SUM(G1244,G1249)</f>
        <v>57003.66</v>
      </c>
      <c r="H1243" s="106">
        <f>H1244+H1249</f>
        <v>56981.770000000004</v>
      </c>
      <c r="I1243" s="106">
        <f t="shared" si="77"/>
        <v>99.961598956979259</v>
      </c>
    </row>
    <row r="1244" spans="1:9" s="12" customFormat="1" ht="47.25">
      <c r="A1244" s="40" t="s">
        <v>814</v>
      </c>
      <c r="B1244" s="32"/>
      <c r="C1244" s="32" t="s">
        <v>273</v>
      </c>
      <c r="D1244" s="32" t="s">
        <v>221</v>
      </c>
      <c r="E1244" s="36" t="s">
        <v>408</v>
      </c>
      <c r="F1244" s="33"/>
      <c r="G1244" s="111">
        <f>SUM(G1245)</f>
        <v>32191.649999999998</v>
      </c>
      <c r="H1244" s="106">
        <f>H1245</f>
        <v>32191.579999999998</v>
      </c>
      <c r="I1244" s="106">
        <f t="shared" si="77"/>
        <v>99.999782552307821</v>
      </c>
    </row>
    <row r="1245" spans="1:9" s="12" customFormat="1" ht="31.5">
      <c r="A1245" s="63" t="s">
        <v>234</v>
      </c>
      <c r="B1245" s="32"/>
      <c r="C1245" s="32" t="s">
        <v>273</v>
      </c>
      <c r="D1245" s="32" t="s">
        <v>221</v>
      </c>
      <c r="E1245" s="36" t="s">
        <v>408</v>
      </c>
      <c r="F1245" s="32">
        <v>600</v>
      </c>
      <c r="G1245" s="111">
        <f>SUM(G1246)</f>
        <v>32191.649999999998</v>
      </c>
      <c r="H1245" s="106">
        <f>H1246</f>
        <v>32191.579999999998</v>
      </c>
      <c r="I1245" s="106">
        <f t="shared" si="77"/>
        <v>99.999782552307821</v>
      </c>
    </row>
    <row r="1246" spans="1:9" s="12" customFormat="1" ht="15.75">
      <c r="A1246" s="63" t="s">
        <v>296</v>
      </c>
      <c r="B1246" s="32"/>
      <c r="C1246" s="32" t="s">
        <v>273</v>
      </c>
      <c r="D1246" s="32" t="s">
        <v>221</v>
      </c>
      <c r="E1246" s="36" t="s">
        <v>408</v>
      </c>
      <c r="F1246" s="32">
        <v>620</v>
      </c>
      <c r="G1246" s="111">
        <f>SUM(G1247,G1248)</f>
        <v>32191.649999999998</v>
      </c>
      <c r="H1246" s="106">
        <f>H1247+H1248</f>
        <v>32191.579999999998</v>
      </c>
      <c r="I1246" s="106">
        <f t="shared" si="77"/>
        <v>99.999782552307821</v>
      </c>
    </row>
    <row r="1247" spans="1:9" s="12" customFormat="1" ht="47.25">
      <c r="A1247" s="63" t="s">
        <v>297</v>
      </c>
      <c r="B1247" s="32"/>
      <c r="C1247" s="32" t="s">
        <v>273</v>
      </c>
      <c r="D1247" s="32" t="s">
        <v>221</v>
      </c>
      <c r="E1247" s="36" t="s">
        <v>408</v>
      </c>
      <c r="F1247" s="32">
        <v>621</v>
      </c>
      <c r="G1247" s="111">
        <v>32149.599999999999</v>
      </c>
      <c r="H1247" s="106">
        <v>32149.599999999999</v>
      </c>
      <c r="I1247" s="106">
        <f t="shared" si="77"/>
        <v>100</v>
      </c>
    </row>
    <row r="1248" spans="1:9" s="12" customFormat="1" ht="15.75">
      <c r="A1248" s="56" t="s">
        <v>298</v>
      </c>
      <c r="B1248" s="32"/>
      <c r="C1248" s="32" t="s">
        <v>273</v>
      </c>
      <c r="D1248" s="32" t="s">
        <v>221</v>
      </c>
      <c r="E1248" s="36" t="s">
        <v>408</v>
      </c>
      <c r="F1248" s="41">
        <v>622</v>
      </c>
      <c r="G1248" s="105">
        <v>42.05</v>
      </c>
      <c r="H1248" s="106">
        <v>41.98</v>
      </c>
      <c r="I1248" s="106">
        <f t="shared" si="77"/>
        <v>99.833531510107008</v>
      </c>
    </row>
    <row r="1249" spans="1:9" s="12" customFormat="1" ht="47.25">
      <c r="A1249" s="39" t="s">
        <v>409</v>
      </c>
      <c r="B1249" s="32"/>
      <c r="C1249" s="32" t="s">
        <v>273</v>
      </c>
      <c r="D1249" s="32" t="s">
        <v>221</v>
      </c>
      <c r="E1249" s="36" t="s">
        <v>410</v>
      </c>
      <c r="F1249" s="32"/>
      <c r="G1249" s="111">
        <f>SUM(G1250,G1252)</f>
        <v>24812.010000000002</v>
      </c>
      <c r="H1249" s="106">
        <f>H1250+H1252</f>
        <v>24790.190000000002</v>
      </c>
      <c r="I1249" s="106">
        <f t="shared" si="77"/>
        <v>99.912058716726293</v>
      </c>
    </row>
    <row r="1250" spans="1:9" s="12" customFormat="1" ht="31.5">
      <c r="A1250" s="38" t="s">
        <v>324</v>
      </c>
      <c r="B1250" s="32"/>
      <c r="C1250" s="32" t="s">
        <v>273</v>
      </c>
      <c r="D1250" s="32" t="s">
        <v>221</v>
      </c>
      <c r="E1250" s="36" t="s">
        <v>410</v>
      </c>
      <c r="F1250" s="32">
        <v>200</v>
      </c>
      <c r="G1250" s="111">
        <f>SUM(G1251)</f>
        <v>4260</v>
      </c>
      <c r="H1250" s="106">
        <f>H1251</f>
        <v>4238.18</v>
      </c>
      <c r="I1250" s="106">
        <f t="shared" si="77"/>
        <v>99.487793427230059</v>
      </c>
    </row>
    <row r="1251" spans="1:9" s="12" customFormat="1" ht="31.5">
      <c r="A1251" s="38" t="s">
        <v>228</v>
      </c>
      <c r="B1251" s="32"/>
      <c r="C1251" s="32" t="s">
        <v>273</v>
      </c>
      <c r="D1251" s="32" t="s">
        <v>221</v>
      </c>
      <c r="E1251" s="36" t="s">
        <v>410</v>
      </c>
      <c r="F1251" s="32">
        <v>240</v>
      </c>
      <c r="G1251" s="111">
        <v>4260</v>
      </c>
      <c r="H1251" s="106">
        <v>4238.18</v>
      </c>
      <c r="I1251" s="106">
        <f t="shared" si="77"/>
        <v>99.487793427230059</v>
      </c>
    </row>
    <row r="1252" spans="1:9" s="12" customFormat="1" ht="31.5">
      <c r="A1252" s="40" t="s">
        <v>234</v>
      </c>
      <c r="B1252" s="32"/>
      <c r="C1252" s="32" t="s">
        <v>273</v>
      </c>
      <c r="D1252" s="32" t="s">
        <v>221</v>
      </c>
      <c r="E1252" s="36" t="s">
        <v>410</v>
      </c>
      <c r="F1252" s="33">
        <v>600</v>
      </c>
      <c r="G1252" s="111">
        <f>SUM(G1253,G1255)</f>
        <v>20552.010000000002</v>
      </c>
      <c r="H1252" s="106">
        <f>H1253+H1255</f>
        <v>20552.010000000002</v>
      </c>
      <c r="I1252" s="106">
        <f t="shared" si="77"/>
        <v>100</v>
      </c>
    </row>
    <row r="1253" spans="1:9" s="12" customFormat="1" ht="15.75">
      <c r="A1253" s="40" t="s">
        <v>235</v>
      </c>
      <c r="B1253" s="32"/>
      <c r="C1253" s="32" t="s">
        <v>273</v>
      </c>
      <c r="D1253" s="32" t="s">
        <v>221</v>
      </c>
      <c r="E1253" s="36" t="s">
        <v>410</v>
      </c>
      <c r="F1253" s="41">
        <v>610</v>
      </c>
      <c r="G1253" s="111">
        <f>SUM(G1254)</f>
        <v>3439.01</v>
      </c>
      <c r="H1253" s="106">
        <f>H1254</f>
        <v>3439.01</v>
      </c>
      <c r="I1253" s="106">
        <f t="shared" si="77"/>
        <v>100</v>
      </c>
    </row>
    <row r="1254" spans="1:9" s="12" customFormat="1" ht="15.75">
      <c r="A1254" s="40" t="s">
        <v>238</v>
      </c>
      <c r="B1254" s="32"/>
      <c r="C1254" s="32" t="s">
        <v>273</v>
      </c>
      <c r="D1254" s="32" t="s">
        <v>221</v>
      </c>
      <c r="E1254" s="36" t="s">
        <v>410</v>
      </c>
      <c r="F1254" s="32">
        <v>612</v>
      </c>
      <c r="G1254" s="111">
        <v>3439.01</v>
      </c>
      <c r="H1254" s="106">
        <v>3439.01</v>
      </c>
      <c r="I1254" s="106">
        <f t="shared" si="77"/>
        <v>100</v>
      </c>
    </row>
    <row r="1255" spans="1:9" s="12" customFormat="1" ht="15.75">
      <c r="A1255" s="40" t="s">
        <v>296</v>
      </c>
      <c r="B1255" s="32"/>
      <c r="C1255" s="32" t="s">
        <v>273</v>
      </c>
      <c r="D1255" s="32" t="s">
        <v>221</v>
      </c>
      <c r="E1255" s="36" t="s">
        <v>410</v>
      </c>
      <c r="F1255" s="33">
        <v>620</v>
      </c>
      <c r="G1255" s="111">
        <f>SUM(G1256)</f>
        <v>17113</v>
      </c>
      <c r="H1255" s="106">
        <f>H1256</f>
        <v>17113</v>
      </c>
      <c r="I1255" s="106">
        <f t="shared" si="77"/>
        <v>100</v>
      </c>
    </row>
    <row r="1256" spans="1:9" s="12" customFormat="1" ht="15.75">
      <c r="A1256" s="40" t="s">
        <v>298</v>
      </c>
      <c r="B1256" s="32"/>
      <c r="C1256" s="32" t="s">
        <v>273</v>
      </c>
      <c r="D1256" s="32" t="s">
        <v>221</v>
      </c>
      <c r="E1256" s="36" t="s">
        <v>410</v>
      </c>
      <c r="F1256" s="41">
        <v>622</v>
      </c>
      <c r="G1256" s="105">
        <v>17113</v>
      </c>
      <c r="H1256" s="106">
        <v>17113</v>
      </c>
      <c r="I1256" s="106">
        <f t="shared" si="77"/>
        <v>100</v>
      </c>
    </row>
    <row r="1257" spans="1:9" s="12" customFormat="1" ht="31.5">
      <c r="A1257" s="34" t="s">
        <v>411</v>
      </c>
      <c r="B1257" s="32"/>
      <c r="C1257" s="32" t="s">
        <v>273</v>
      </c>
      <c r="D1257" s="32" t="s">
        <v>221</v>
      </c>
      <c r="E1257" s="36" t="s">
        <v>412</v>
      </c>
      <c r="F1257" s="32"/>
      <c r="G1257" s="111">
        <f>SUM(G1258)</f>
        <v>59982.53</v>
      </c>
      <c r="H1257" s="106">
        <f>H1258</f>
        <v>59982.53</v>
      </c>
      <c r="I1257" s="106">
        <f t="shared" si="77"/>
        <v>100</v>
      </c>
    </row>
    <row r="1258" spans="1:9" s="12" customFormat="1" ht="63">
      <c r="A1258" s="40" t="s">
        <v>413</v>
      </c>
      <c r="B1258" s="32"/>
      <c r="C1258" s="32" t="s">
        <v>273</v>
      </c>
      <c r="D1258" s="32" t="s">
        <v>221</v>
      </c>
      <c r="E1258" s="36" t="s">
        <v>414</v>
      </c>
      <c r="F1258" s="32"/>
      <c r="G1258" s="111">
        <f>SUM(G1259,G1263,G1267)</f>
        <v>59982.53</v>
      </c>
      <c r="H1258" s="106">
        <f>H1259+H1263+H1267</f>
        <v>59982.53</v>
      </c>
      <c r="I1258" s="106">
        <f t="shared" si="77"/>
        <v>100</v>
      </c>
    </row>
    <row r="1259" spans="1:9" s="12" customFormat="1" ht="31.5">
      <c r="A1259" s="40" t="s">
        <v>493</v>
      </c>
      <c r="B1259" s="32"/>
      <c r="C1259" s="32" t="s">
        <v>273</v>
      </c>
      <c r="D1259" s="32" t="s">
        <v>221</v>
      </c>
      <c r="E1259" s="36" t="s">
        <v>491</v>
      </c>
      <c r="F1259" s="32"/>
      <c r="G1259" s="111">
        <f>SUM(G1260,)</f>
        <v>39982.53</v>
      </c>
      <c r="H1259" s="106">
        <f>H1260</f>
        <v>39982.53</v>
      </c>
      <c r="I1259" s="106">
        <f t="shared" si="77"/>
        <v>100</v>
      </c>
    </row>
    <row r="1260" spans="1:9" s="12" customFormat="1" ht="31.5">
      <c r="A1260" s="40" t="s">
        <v>234</v>
      </c>
      <c r="B1260" s="32"/>
      <c r="C1260" s="32" t="s">
        <v>273</v>
      </c>
      <c r="D1260" s="32" t="s">
        <v>221</v>
      </c>
      <c r="E1260" s="36" t="s">
        <v>491</v>
      </c>
      <c r="F1260" s="41">
        <v>600</v>
      </c>
      <c r="G1260" s="111">
        <f>SUM(G1261,)</f>
        <v>39982.53</v>
      </c>
      <c r="H1260" s="106">
        <f>H1261</f>
        <v>39982.53</v>
      </c>
      <c r="I1260" s="106">
        <f t="shared" si="77"/>
        <v>100</v>
      </c>
    </row>
    <row r="1261" spans="1:9" s="8" customFormat="1" ht="15.75">
      <c r="A1261" s="40" t="s">
        <v>296</v>
      </c>
      <c r="B1261" s="32"/>
      <c r="C1261" s="32" t="s">
        <v>273</v>
      </c>
      <c r="D1261" s="32" t="s">
        <v>221</v>
      </c>
      <c r="E1261" s="36" t="s">
        <v>491</v>
      </c>
      <c r="F1261" s="33">
        <v>620</v>
      </c>
      <c r="G1261" s="111">
        <f>SUM(G1262)</f>
        <v>39982.53</v>
      </c>
      <c r="H1261" s="106">
        <f>H1262</f>
        <v>39982.53</v>
      </c>
      <c r="I1261" s="106">
        <f t="shared" si="77"/>
        <v>100</v>
      </c>
    </row>
    <row r="1262" spans="1:9" s="8" customFormat="1" ht="15.75">
      <c r="A1262" s="40" t="s">
        <v>298</v>
      </c>
      <c r="B1262" s="32"/>
      <c r="C1262" s="32" t="s">
        <v>273</v>
      </c>
      <c r="D1262" s="32" t="s">
        <v>221</v>
      </c>
      <c r="E1262" s="36" t="s">
        <v>491</v>
      </c>
      <c r="F1262" s="41">
        <v>622</v>
      </c>
      <c r="G1262" s="117">
        <v>39982.53</v>
      </c>
      <c r="H1262" s="106">
        <v>39982.53</v>
      </c>
      <c r="I1262" s="106">
        <f t="shared" si="77"/>
        <v>100</v>
      </c>
    </row>
    <row r="1263" spans="1:9" s="8" customFormat="1" ht="31.5">
      <c r="A1263" s="40" t="s">
        <v>672</v>
      </c>
      <c r="B1263" s="32"/>
      <c r="C1263" s="32" t="s">
        <v>273</v>
      </c>
      <c r="D1263" s="32" t="s">
        <v>221</v>
      </c>
      <c r="E1263" s="36" t="s">
        <v>671</v>
      </c>
      <c r="F1263" s="41"/>
      <c r="G1263" s="111">
        <f>SUM(G1264,)</f>
        <v>10000</v>
      </c>
      <c r="H1263" s="106">
        <f>H1264</f>
        <v>10000</v>
      </c>
      <c r="I1263" s="106">
        <f t="shared" si="77"/>
        <v>100</v>
      </c>
    </row>
    <row r="1264" spans="1:9" s="12" customFormat="1" ht="31.5">
      <c r="A1264" s="40" t="s">
        <v>234</v>
      </c>
      <c r="B1264" s="32"/>
      <c r="C1264" s="32" t="s">
        <v>273</v>
      </c>
      <c r="D1264" s="32" t="s">
        <v>221</v>
      </c>
      <c r="E1264" s="36" t="s">
        <v>671</v>
      </c>
      <c r="F1264" s="41">
        <v>600</v>
      </c>
      <c r="G1264" s="111">
        <f>SUM(G1265,)</f>
        <v>10000</v>
      </c>
      <c r="H1264" s="106">
        <f>H1265</f>
        <v>10000</v>
      </c>
      <c r="I1264" s="106">
        <f t="shared" si="77"/>
        <v>100</v>
      </c>
    </row>
    <row r="1265" spans="1:9" s="8" customFormat="1" ht="15.75">
      <c r="A1265" s="40" t="s">
        <v>296</v>
      </c>
      <c r="B1265" s="32"/>
      <c r="C1265" s="32" t="s">
        <v>273</v>
      </c>
      <c r="D1265" s="32" t="s">
        <v>221</v>
      </c>
      <c r="E1265" s="36" t="s">
        <v>671</v>
      </c>
      <c r="F1265" s="33">
        <v>620</v>
      </c>
      <c r="G1265" s="111">
        <f>SUM(G1266)</f>
        <v>10000</v>
      </c>
      <c r="H1265" s="106">
        <f>H1266</f>
        <v>10000</v>
      </c>
      <c r="I1265" s="106">
        <f t="shared" si="77"/>
        <v>100</v>
      </c>
    </row>
    <row r="1266" spans="1:9" s="8" customFormat="1" ht="15.75">
      <c r="A1266" s="40" t="s">
        <v>298</v>
      </c>
      <c r="B1266" s="32"/>
      <c r="C1266" s="32" t="s">
        <v>273</v>
      </c>
      <c r="D1266" s="32" t="s">
        <v>221</v>
      </c>
      <c r="E1266" s="36" t="s">
        <v>671</v>
      </c>
      <c r="F1266" s="41">
        <v>622</v>
      </c>
      <c r="G1266" s="117">
        <v>10000</v>
      </c>
      <c r="H1266" s="106">
        <v>10000</v>
      </c>
      <c r="I1266" s="106">
        <f t="shared" si="77"/>
        <v>100</v>
      </c>
    </row>
    <row r="1267" spans="1:9" s="8" customFormat="1" ht="15.75">
      <c r="A1267" s="40" t="s">
        <v>675</v>
      </c>
      <c r="B1267" s="32"/>
      <c r="C1267" s="32" t="s">
        <v>273</v>
      </c>
      <c r="D1267" s="32" t="s">
        <v>221</v>
      </c>
      <c r="E1267" s="36" t="s">
        <v>674</v>
      </c>
      <c r="F1267" s="41"/>
      <c r="G1267" s="111">
        <f>SUM(G1268,)</f>
        <v>10000</v>
      </c>
      <c r="H1267" s="106">
        <f>H1268</f>
        <v>10000</v>
      </c>
      <c r="I1267" s="106">
        <f t="shared" si="77"/>
        <v>100</v>
      </c>
    </row>
    <row r="1268" spans="1:9" s="12" customFormat="1" ht="31.5">
      <c r="A1268" s="40" t="s">
        <v>234</v>
      </c>
      <c r="B1268" s="32"/>
      <c r="C1268" s="32" t="s">
        <v>273</v>
      </c>
      <c r="D1268" s="32" t="s">
        <v>221</v>
      </c>
      <c r="E1268" s="36" t="s">
        <v>674</v>
      </c>
      <c r="F1268" s="41">
        <v>600</v>
      </c>
      <c r="G1268" s="111">
        <f>SUM(G1269,)</f>
        <v>10000</v>
      </c>
      <c r="H1268" s="106">
        <f>H1269</f>
        <v>10000</v>
      </c>
      <c r="I1268" s="106">
        <f t="shared" si="77"/>
        <v>100</v>
      </c>
    </row>
    <row r="1269" spans="1:9" s="8" customFormat="1" ht="15.75">
      <c r="A1269" s="40" t="s">
        <v>296</v>
      </c>
      <c r="B1269" s="32"/>
      <c r="C1269" s="32" t="s">
        <v>273</v>
      </c>
      <c r="D1269" s="32" t="s">
        <v>221</v>
      </c>
      <c r="E1269" s="36" t="s">
        <v>674</v>
      </c>
      <c r="F1269" s="33">
        <v>620</v>
      </c>
      <c r="G1269" s="111">
        <f>SUM(G1270)</f>
        <v>10000</v>
      </c>
      <c r="H1269" s="106">
        <f>H1270</f>
        <v>10000</v>
      </c>
      <c r="I1269" s="106">
        <f t="shared" si="77"/>
        <v>100</v>
      </c>
    </row>
    <row r="1270" spans="1:9" s="8" customFormat="1" ht="15.75">
      <c r="A1270" s="40" t="s">
        <v>298</v>
      </c>
      <c r="B1270" s="32"/>
      <c r="C1270" s="32" t="s">
        <v>273</v>
      </c>
      <c r="D1270" s="32" t="s">
        <v>221</v>
      </c>
      <c r="E1270" s="36" t="s">
        <v>674</v>
      </c>
      <c r="F1270" s="41">
        <v>622</v>
      </c>
      <c r="G1270" s="117">
        <v>10000</v>
      </c>
      <c r="H1270" s="106">
        <v>10000</v>
      </c>
      <c r="I1270" s="106">
        <f t="shared" si="77"/>
        <v>100</v>
      </c>
    </row>
    <row r="1271" spans="1:9" s="12" customFormat="1" ht="31.5">
      <c r="A1271" s="40" t="s">
        <v>605</v>
      </c>
      <c r="B1271" s="32"/>
      <c r="C1271" s="32" t="s">
        <v>273</v>
      </c>
      <c r="D1271" s="32" t="s">
        <v>221</v>
      </c>
      <c r="E1271" s="36" t="s">
        <v>606</v>
      </c>
      <c r="F1271" s="32"/>
      <c r="G1271" s="111">
        <f>SUM(G1272,)</f>
        <v>2050.6</v>
      </c>
      <c r="H1271" s="106">
        <f>H1272</f>
        <v>2050.59</v>
      </c>
      <c r="I1271" s="106">
        <f t="shared" si="77"/>
        <v>99.999512337852352</v>
      </c>
    </row>
    <row r="1272" spans="1:9" s="12" customFormat="1" ht="47.25">
      <c r="A1272" s="40" t="s">
        <v>623</v>
      </c>
      <c r="B1272" s="32"/>
      <c r="C1272" s="32" t="s">
        <v>273</v>
      </c>
      <c r="D1272" s="32" t="s">
        <v>221</v>
      </c>
      <c r="E1272" s="36" t="s">
        <v>624</v>
      </c>
      <c r="F1272" s="32"/>
      <c r="G1272" s="111">
        <f>SUM(G1273)</f>
        <v>2050.6</v>
      </c>
      <c r="H1272" s="106">
        <f>H1273</f>
        <v>2050.59</v>
      </c>
      <c r="I1272" s="106">
        <f t="shared" si="77"/>
        <v>99.999512337852352</v>
      </c>
    </row>
    <row r="1273" spans="1:9" s="12" customFormat="1" ht="47.25">
      <c r="A1273" s="40" t="s">
        <v>625</v>
      </c>
      <c r="B1273" s="32"/>
      <c r="C1273" s="32" t="s">
        <v>273</v>
      </c>
      <c r="D1273" s="32" t="s">
        <v>221</v>
      </c>
      <c r="E1273" s="36" t="s">
        <v>626</v>
      </c>
      <c r="F1273" s="32"/>
      <c r="G1273" s="111">
        <f>SUM(G1274)</f>
        <v>2050.6</v>
      </c>
      <c r="H1273" s="106">
        <f>H1274</f>
        <v>2050.59</v>
      </c>
      <c r="I1273" s="106">
        <f t="shared" si="77"/>
        <v>99.999512337852352</v>
      </c>
    </row>
    <row r="1274" spans="1:9" s="12" customFormat="1" ht="31.5">
      <c r="A1274" s="40" t="s">
        <v>234</v>
      </c>
      <c r="B1274" s="32"/>
      <c r="C1274" s="32" t="s">
        <v>273</v>
      </c>
      <c r="D1274" s="32" t="s">
        <v>221</v>
      </c>
      <c r="E1274" s="36" t="s">
        <v>626</v>
      </c>
      <c r="F1274" s="41">
        <v>600</v>
      </c>
      <c r="G1274" s="111">
        <f>SUM(G1275,G1277)</f>
        <v>2050.6</v>
      </c>
      <c r="H1274" s="106">
        <f>H1275+H1277</f>
        <v>2050.59</v>
      </c>
      <c r="I1274" s="106">
        <f t="shared" si="77"/>
        <v>99.999512337852352</v>
      </c>
    </row>
    <row r="1275" spans="1:9" s="12" customFormat="1" ht="15.75">
      <c r="A1275" s="40" t="s">
        <v>235</v>
      </c>
      <c r="B1275" s="32"/>
      <c r="C1275" s="32" t="s">
        <v>273</v>
      </c>
      <c r="D1275" s="32" t="s">
        <v>221</v>
      </c>
      <c r="E1275" s="36" t="s">
        <v>626</v>
      </c>
      <c r="F1275" s="41">
        <v>610</v>
      </c>
      <c r="G1275" s="111">
        <f>SUM(G1276,)</f>
        <v>856.6</v>
      </c>
      <c r="H1275" s="106">
        <f>H1276</f>
        <v>856.59</v>
      </c>
      <c r="I1275" s="106">
        <f t="shared" si="77"/>
        <v>99.998832593976189</v>
      </c>
    </row>
    <row r="1276" spans="1:9" s="12" customFormat="1" ht="15.75">
      <c r="A1276" s="40" t="s">
        <v>238</v>
      </c>
      <c r="B1276" s="32"/>
      <c r="C1276" s="32" t="s">
        <v>273</v>
      </c>
      <c r="D1276" s="32" t="s">
        <v>221</v>
      </c>
      <c r="E1276" s="36" t="s">
        <v>626</v>
      </c>
      <c r="F1276" s="33">
        <v>612</v>
      </c>
      <c r="G1276" s="111">
        <v>856.6</v>
      </c>
      <c r="H1276" s="106">
        <v>856.59</v>
      </c>
      <c r="I1276" s="106">
        <f t="shared" si="77"/>
        <v>99.998832593976189</v>
      </c>
    </row>
    <row r="1277" spans="1:9" s="8" customFormat="1" ht="15.75">
      <c r="A1277" s="40" t="s">
        <v>296</v>
      </c>
      <c r="B1277" s="32"/>
      <c r="C1277" s="32" t="s">
        <v>273</v>
      </c>
      <c r="D1277" s="32" t="s">
        <v>221</v>
      </c>
      <c r="E1277" s="36" t="s">
        <v>626</v>
      </c>
      <c r="F1277" s="33">
        <v>620</v>
      </c>
      <c r="G1277" s="111">
        <f>SUM(G1278)</f>
        <v>1194</v>
      </c>
      <c r="H1277" s="106">
        <f>H1278</f>
        <v>1194</v>
      </c>
      <c r="I1277" s="106">
        <f t="shared" si="77"/>
        <v>100</v>
      </c>
    </row>
    <row r="1278" spans="1:9" s="8" customFormat="1" ht="15.75">
      <c r="A1278" s="40" t="s">
        <v>298</v>
      </c>
      <c r="B1278" s="32"/>
      <c r="C1278" s="32" t="s">
        <v>273</v>
      </c>
      <c r="D1278" s="32" t="s">
        <v>221</v>
      </c>
      <c r="E1278" s="36" t="s">
        <v>626</v>
      </c>
      <c r="F1278" s="41">
        <v>622</v>
      </c>
      <c r="G1278" s="117">
        <v>1194</v>
      </c>
      <c r="H1278" s="106">
        <v>1194</v>
      </c>
      <c r="I1278" s="106">
        <f t="shared" si="77"/>
        <v>100</v>
      </c>
    </row>
    <row r="1279" spans="1:9" s="12" customFormat="1" ht="15.75">
      <c r="A1279" s="34" t="s">
        <v>416</v>
      </c>
      <c r="B1279" s="32"/>
      <c r="C1279" s="32" t="s">
        <v>273</v>
      </c>
      <c r="D1279" s="32" t="s">
        <v>221</v>
      </c>
      <c r="E1279" s="36" t="s">
        <v>417</v>
      </c>
      <c r="F1279" s="32"/>
      <c r="G1279" s="113">
        <f>SUM(G1280)</f>
        <v>6667</v>
      </c>
      <c r="H1279" s="106">
        <f>H1280</f>
        <v>6667</v>
      </c>
      <c r="I1279" s="106">
        <f t="shared" si="77"/>
        <v>100</v>
      </c>
    </row>
    <row r="1280" spans="1:9" s="12" customFormat="1" ht="47.25">
      <c r="A1280" s="38" t="s">
        <v>815</v>
      </c>
      <c r="B1280" s="32"/>
      <c r="C1280" s="32" t="s">
        <v>273</v>
      </c>
      <c r="D1280" s="32" t="s">
        <v>221</v>
      </c>
      <c r="E1280" s="36" t="s">
        <v>418</v>
      </c>
      <c r="F1280" s="32"/>
      <c r="G1280" s="113">
        <f>SUM(G1281,G1287,)</f>
        <v>6667</v>
      </c>
      <c r="H1280" s="106">
        <f>H1281+H1287</f>
        <v>6667</v>
      </c>
      <c r="I1280" s="106">
        <f t="shared" si="77"/>
        <v>100</v>
      </c>
    </row>
    <row r="1281" spans="1:9" s="12" customFormat="1" ht="47.25">
      <c r="A1281" s="40" t="s">
        <v>636</v>
      </c>
      <c r="B1281" s="32"/>
      <c r="C1281" s="32" t="s">
        <v>273</v>
      </c>
      <c r="D1281" s="32" t="s">
        <v>221</v>
      </c>
      <c r="E1281" s="36" t="s">
        <v>816</v>
      </c>
      <c r="F1281" s="33"/>
      <c r="G1281" s="111">
        <f>SUM(G1282)</f>
        <v>5633</v>
      </c>
      <c r="H1281" s="106">
        <f>H1282</f>
        <v>5633</v>
      </c>
      <c r="I1281" s="106">
        <f t="shared" si="77"/>
        <v>100</v>
      </c>
    </row>
    <row r="1282" spans="1:9" s="12" customFormat="1" ht="31.5">
      <c r="A1282" s="40" t="s">
        <v>234</v>
      </c>
      <c r="B1282" s="32"/>
      <c r="C1282" s="32" t="s">
        <v>273</v>
      </c>
      <c r="D1282" s="32" t="s">
        <v>221</v>
      </c>
      <c r="E1282" s="36" t="s">
        <v>816</v>
      </c>
      <c r="F1282" s="41">
        <v>600</v>
      </c>
      <c r="G1282" s="111">
        <f>SUM(G1283,G1285)</f>
        <v>5633</v>
      </c>
      <c r="H1282" s="106">
        <f>H1283+H1285</f>
        <v>5633</v>
      </c>
      <c r="I1282" s="106">
        <f t="shared" si="77"/>
        <v>100</v>
      </c>
    </row>
    <row r="1283" spans="1:9" s="12" customFormat="1" ht="15.75">
      <c r="A1283" s="40" t="s">
        <v>235</v>
      </c>
      <c r="B1283" s="32"/>
      <c r="C1283" s="32" t="s">
        <v>273</v>
      </c>
      <c r="D1283" s="32" t="s">
        <v>221</v>
      </c>
      <c r="E1283" s="36" t="s">
        <v>816</v>
      </c>
      <c r="F1283" s="41">
        <v>610</v>
      </c>
      <c r="G1283" s="111">
        <f>SUM(G1284)</f>
        <v>2651</v>
      </c>
      <c r="H1283" s="106">
        <f>H1284</f>
        <v>2651</v>
      </c>
      <c r="I1283" s="106">
        <f t="shared" si="77"/>
        <v>100</v>
      </c>
    </row>
    <row r="1284" spans="1:9" s="12" customFormat="1" ht="47.25">
      <c r="A1284" s="40" t="s">
        <v>236</v>
      </c>
      <c r="B1284" s="32"/>
      <c r="C1284" s="32" t="s">
        <v>273</v>
      </c>
      <c r="D1284" s="32" t="s">
        <v>221</v>
      </c>
      <c r="E1284" s="36" t="s">
        <v>816</v>
      </c>
      <c r="F1284" s="33">
        <v>611</v>
      </c>
      <c r="G1284" s="111">
        <v>2651</v>
      </c>
      <c r="H1284" s="106">
        <v>2651</v>
      </c>
      <c r="I1284" s="106">
        <f t="shared" si="77"/>
        <v>100</v>
      </c>
    </row>
    <row r="1285" spans="1:9" s="12" customFormat="1" ht="15.75">
      <c r="A1285" s="63" t="s">
        <v>296</v>
      </c>
      <c r="B1285" s="32"/>
      <c r="C1285" s="32" t="s">
        <v>273</v>
      </c>
      <c r="D1285" s="32" t="s">
        <v>221</v>
      </c>
      <c r="E1285" s="36" t="s">
        <v>816</v>
      </c>
      <c r="F1285" s="32">
        <v>620</v>
      </c>
      <c r="G1285" s="111">
        <f>SUM(G1286)</f>
        <v>2982</v>
      </c>
      <c r="H1285" s="106">
        <f>H1286</f>
        <v>2982</v>
      </c>
      <c r="I1285" s="106">
        <f t="shared" si="77"/>
        <v>100</v>
      </c>
    </row>
    <row r="1286" spans="1:9" s="12" customFormat="1" ht="47.25">
      <c r="A1286" s="63" t="s">
        <v>297</v>
      </c>
      <c r="B1286" s="32"/>
      <c r="C1286" s="32" t="s">
        <v>273</v>
      </c>
      <c r="D1286" s="32" t="s">
        <v>221</v>
      </c>
      <c r="E1286" s="36" t="s">
        <v>816</v>
      </c>
      <c r="F1286" s="32">
        <v>621</v>
      </c>
      <c r="G1286" s="111">
        <v>2982</v>
      </c>
      <c r="H1286" s="106">
        <v>2982</v>
      </c>
      <c r="I1286" s="106">
        <f t="shared" si="77"/>
        <v>100</v>
      </c>
    </row>
    <row r="1287" spans="1:9" s="12" customFormat="1" ht="31.5">
      <c r="A1287" s="40" t="s">
        <v>635</v>
      </c>
      <c r="B1287" s="32"/>
      <c r="C1287" s="32" t="s">
        <v>273</v>
      </c>
      <c r="D1287" s="32" t="s">
        <v>221</v>
      </c>
      <c r="E1287" s="36" t="s">
        <v>817</v>
      </c>
      <c r="F1287" s="33"/>
      <c r="G1287" s="111">
        <f>SUM(G1288)</f>
        <v>1034</v>
      </c>
      <c r="H1287" s="106">
        <f>H1288</f>
        <v>1034</v>
      </c>
      <c r="I1287" s="106">
        <f t="shared" si="77"/>
        <v>100</v>
      </c>
    </row>
    <row r="1288" spans="1:9" s="12" customFormat="1" ht="31.5">
      <c r="A1288" s="40" t="s">
        <v>234</v>
      </c>
      <c r="B1288" s="32"/>
      <c r="C1288" s="32" t="s">
        <v>273</v>
      </c>
      <c r="D1288" s="32" t="s">
        <v>221</v>
      </c>
      <c r="E1288" s="36" t="s">
        <v>817</v>
      </c>
      <c r="F1288" s="41">
        <v>600</v>
      </c>
      <c r="G1288" s="111">
        <f>SUM(G1289,G1291)</f>
        <v>1034</v>
      </c>
      <c r="H1288" s="106">
        <f>H1289+H1291</f>
        <v>1034</v>
      </c>
      <c r="I1288" s="106">
        <f t="shared" si="77"/>
        <v>100</v>
      </c>
    </row>
    <row r="1289" spans="1:9" s="12" customFormat="1" ht="15.75">
      <c r="A1289" s="40" t="s">
        <v>235</v>
      </c>
      <c r="B1289" s="32"/>
      <c r="C1289" s="32" t="s">
        <v>273</v>
      </c>
      <c r="D1289" s="32" t="s">
        <v>221</v>
      </c>
      <c r="E1289" s="36" t="s">
        <v>817</v>
      </c>
      <c r="F1289" s="41">
        <v>610</v>
      </c>
      <c r="G1289" s="111">
        <f>SUM(G1290)</f>
        <v>472.8</v>
      </c>
      <c r="H1289" s="106">
        <f>H1290</f>
        <v>472.8</v>
      </c>
      <c r="I1289" s="106">
        <f t="shared" si="77"/>
        <v>100</v>
      </c>
    </row>
    <row r="1290" spans="1:9" s="12" customFormat="1" ht="47.25">
      <c r="A1290" s="40" t="s">
        <v>236</v>
      </c>
      <c r="B1290" s="32"/>
      <c r="C1290" s="32" t="s">
        <v>273</v>
      </c>
      <c r="D1290" s="32" t="s">
        <v>221</v>
      </c>
      <c r="E1290" s="36" t="s">
        <v>817</v>
      </c>
      <c r="F1290" s="33">
        <v>611</v>
      </c>
      <c r="G1290" s="111">
        <v>472.8</v>
      </c>
      <c r="H1290" s="106">
        <v>472.8</v>
      </c>
      <c r="I1290" s="106">
        <f t="shared" si="77"/>
        <v>100</v>
      </c>
    </row>
    <row r="1291" spans="1:9" s="12" customFormat="1" ht="15.75">
      <c r="A1291" s="63" t="s">
        <v>296</v>
      </c>
      <c r="B1291" s="32"/>
      <c r="C1291" s="32" t="s">
        <v>273</v>
      </c>
      <c r="D1291" s="32" t="s">
        <v>221</v>
      </c>
      <c r="E1291" s="36" t="s">
        <v>817</v>
      </c>
      <c r="F1291" s="32">
        <v>620</v>
      </c>
      <c r="G1291" s="111">
        <f>SUM(G1292)</f>
        <v>561.20000000000005</v>
      </c>
      <c r="H1291" s="106">
        <f>H1292</f>
        <v>561.20000000000005</v>
      </c>
      <c r="I1291" s="106">
        <f t="shared" si="77"/>
        <v>100</v>
      </c>
    </row>
    <row r="1292" spans="1:9" s="12" customFormat="1" ht="47.25">
      <c r="A1292" s="63" t="s">
        <v>297</v>
      </c>
      <c r="B1292" s="32"/>
      <c r="C1292" s="32" t="s">
        <v>273</v>
      </c>
      <c r="D1292" s="32" t="s">
        <v>221</v>
      </c>
      <c r="E1292" s="36" t="s">
        <v>817</v>
      </c>
      <c r="F1292" s="32">
        <v>621</v>
      </c>
      <c r="G1292" s="111">
        <v>561.20000000000005</v>
      </c>
      <c r="H1292" s="106">
        <v>561.20000000000005</v>
      </c>
      <c r="I1292" s="106">
        <f t="shared" si="77"/>
        <v>100</v>
      </c>
    </row>
    <row r="1293" spans="1:9" s="12" customFormat="1" ht="31.5">
      <c r="A1293" s="34" t="s">
        <v>332</v>
      </c>
      <c r="B1293" s="32"/>
      <c r="C1293" s="32" t="s">
        <v>273</v>
      </c>
      <c r="D1293" s="32" t="s">
        <v>221</v>
      </c>
      <c r="E1293" s="36" t="s">
        <v>50</v>
      </c>
      <c r="F1293" s="32"/>
      <c r="G1293" s="111">
        <f>SUM(G1294)</f>
        <v>365</v>
      </c>
      <c r="H1293" s="106">
        <f>H1294</f>
        <v>365</v>
      </c>
      <c r="I1293" s="106">
        <f t="shared" ref="I1293:I1356" si="80">(H1293/G1293)*100</f>
        <v>100</v>
      </c>
    </row>
    <row r="1294" spans="1:9" s="12" customFormat="1" ht="15.75">
      <c r="A1294" s="34" t="s">
        <v>5</v>
      </c>
      <c r="B1294" s="32"/>
      <c r="C1294" s="32" t="s">
        <v>273</v>
      </c>
      <c r="D1294" s="32" t="s">
        <v>221</v>
      </c>
      <c r="E1294" s="37" t="s">
        <v>53</v>
      </c>
      <c r="F1294" s="41"/>
      <c r="G1294" s="111">
        <f t="shared" ref="G1294:G1298" si="81">SUM(G1295,)</f>
        <v>365</v>
      </c>
      <c r="H1294" s="106">
        <f>H1295</f>
        <v>365</v>
      </c>
      <c r="I1294" s="106">
        <f t="shared" si="80"/>
        <v>100</v>
      </c>
    </row>
    <row r="1295" spans="1:9" s="12" customFormat="1" ht="63">
      <c r="A1295" s="63" t="s">
        <v>551</v>
      </c>
      <c r="B1295" s="32"/>
      <c r="C1295" s="32" t="s">
        <v>273</v>
      </c>
      <c r="D1295" s="32" t="s">
        <v>221</v>
      </c>
      <c r="E1295" s="37" t="s">
        <v>96</v>
      </c>
      <c r="F1295" s="41"/>
      <c r="G1295" s="111">
        <f>SUM(G1296,G1300)</f>
        <v>365</v>
      </c>
      <c r="H1295" s="106">
        <f>H1296+H1300</f>
        <v>365</v>
      </c>
      <c r="I1295" s="106">
        <f t="shared" si="80"/>
        <v>100</v>
      </c>
    </row>
    <row r="1296" spans="1:9" s="12" customFormat="1" ht="31.5">
      <c r="A1296" s="38" t="s">
        <v>777</v>
      </c>
      <c r="B1296" s="32"/>
      <c r="C1296" s="32" t="s">
        <v>273</v>
      </c>
      <c r="D1296" s="32" t="s">
        <v>221</v>
      </c>
      <c r="E1296" s="37" t="s">
        <v>776</v>
      </c>
      <c r="F1296" s="32"/>
      <c r="G1296" s="111">
        <f t="shared" si="81"/>
        <v>215</v>
      </c>
      <c r="H1296" s="106">
        <f>H1297</f>
        <v>215</v>
      </c>
      <c r="I1296" s="106">
        <f t="shared" si="80"/>
        <v>100</v>
      </c>
    </row>
    <row r="1297" spans="1:9" s="12" customFormat="1" ht="31.5">
      <c r="A1297" s="40" t="s">
        <v>234</v>
      </c>
      <c r="B1297" s="32"/>
      <c r="C1297" s="32" t="s">
        <v>273</v>
      </c>
      <c r="D1297" s="32" t="s">
        <v>221</v>
      </c>
      <c r="E1297" s="37" t="s">
        <v>776</v>
      </c>
      <c r="F1297" s="53">
        <v>600</v>
      </c>
      <c r="G1297" s="111">
        <f t="shared" si="81"/>
        <v>215</v>
      </c>
      <c r="H1297" s="106">
        <f>H1298</f>
        <v>215</v>
      </c>
      <c r="I1297" s="106">
        <f t="shared" si="80"/>
        <v>100</v>
      </c>
    </row>
    <row r="1298" spans="1:9" s="12" customFormat="1" ht="15.75">
      <c r="A1298" s="40" t="s">
        <v>235</v>
      </c>
      <c r="B1298" s="32"/>
      <c r="C1298" s="32" t="s">
        <v>273</v>
      </c>
      <c r="D1298" s="32" t="s">
        <v>221</v>
      </c>
      <c r="E1298" s="37" t="s">
        <v>776</v>
      </c>
      <c r="F1298" s="41">
        <v>610</v>
      </c>
      <c r="G1298" s="111">
        <f t="shared" si="81"/>
        <v>215</v>
      </c>
      <c r="H1298" s="106">
        <f>H1299</f>
        <v>215</v>
      </c>
      <c r="I1298" s="106">
        <f t="shared" si="80"/>
        <v>100</v>
      </c>
    </row>
    <row r="1299" spans="1:9" s="12" customFormat="1" ht="15.75">
      <c r="A1299" s="40" t="s">
        <v>238</v>
      </c>
      <c r="B1299" s="32"/>
      <c r="C1299" s="32" t="s">
        <v>273</v>
      </c>
      <c r="D1299" s="32" t="s">
        <v>221</v>
      </c>
      <c r="E1299" s="37" t="s">
        <v>776</v>
      </c>
      <c r="F1299" s="41">
        <v>612</v>
      </c>
      <c r="G1299" s="111">
        <v>215</v>
      </c>
      <c r="H1299" s="106">
        <v>215</v>
      </c>
      <c r="I1299" s="106">
        <f t="shared" si="80"/>
        <v>100</v>
      </c>
    </row>
    <row r="1300" spans="1:9" s="12" customFormat="1" ht="63">
      <c r="A1300" s="38" t="s">
        <v>799</v>
      </c>
      <c r="B1300" s="32"/>
      <c r="C1300" s="32" t="s">
        <v>273</v>
      </c>
      <c r="D1300" s="32" t="s">
        <v>221</v>
      </c>
      <c r="E1300" s="37" t="s">
        <v>800</v>
      </c>
      <c r="F1300" s="32"/>
      <c r="G1300" s="111">
        <f t="shared" ref="G1300:G1302" si="82">SUM(G1301,)</f>
        <v>150</v>
      </c>
      <c r="H1300" s="106">
        <f>H1301</f>
        <v>150</v>
      </c>
      <c r="I1300" s="106">
        <f t="shared" si="80"/>
        <v>100</v>
      </c>
    </row>
    <row r="1301" spans="1:9" s="12" customFormat="1" ht="31.5">
      <c r="A1301" s="56" t="s">
        <v>234</v>
      </c>
      <c r="B1301" s="32"/>
      <c r="C1301" s="32" t="s">
        <v>273</v>
      </c>
      <c r="D1301" s="32" t="s">
        <v>221</v>
      </c>
      <c r="E1301" s="37" t="s">
        <v>800</v>
      </c>
      <c r="F1301" s="53">
        <v>600</v>
      </c>
      <c r="G1301" s="111">
        <f t="shared" si="82"/>
        <v>150</v>
      </c>
      <c r="H1301" s="106">
        <f>H1302</f>
        <v>150</v>
      </c>
      <c r="I1301" s="106">
        <f t="shared" si="80"/>
        <v>100</v>
      </c>
    </row>
    <row r="1302" spans="1:9" s="12" customFormat="1" ht="15.75">
      <c r="A1302" s="56" t="s">
        <v>235</v>
      </c>
      <c r="B1302" s="32"/>
      <c r="C1302" s="32" t="s">
        <v>273</v>
      </c>
      <c r="D1302" s="32" t="s">
        <v>221</v>
      </c>
      <c r="E1302" s="37" t="s">
        <v>800</v>
      </c>
      <c r="F1302" s="41">
        <v>610</v>
      </c>
      <c r="G1302" s="111">
        <f t="shared" si="82"/>
        <v>150</v>
      </c>
      <c r="H1302" s="106">
        <f>H1303</f>
        <v>150</v>
      </c>
      <c r="I1302" s="106">
        <f t="shared" si="80"/>
        <v>100</v>
      </c>
    </row>
    <row r="1303" spans="1:9" s="12" customFormat="1" ht="15.75">
      <c r="A1303" s="56" t="s">
        <v>238</v>
      </c>
      <c r="B1303" s="32"/>
      <c r="C1303" s="32" t="s">
        <v>273</v>
      </c>
      <c r="D1303" s="32" t="s">
        <v>221</v>
      </c>
      <c r="E1303" s="37" t="s">
        <v>800</v>
      </c>
      <c r="F1303" s="41">
        <v>612</v>
      </c>
      <c r="G1303" s="111">
        <v>150</v>
      </c>
      <c r="H1303" s="106">
        <v>150</v>
      </c>
      <c r="I1303" s="106">
        <f t="shared" si="80"/>
        <v>100</v>
      </c>
    </row>
    <row r="1304" spans="1:9" ht="15.75">
      <c r="A1304" s="38" t="s">
        <v>301</v>
      </c>
      <c r="B1304" s="32"/>
      <c r="C1304" s="32" t="s">
        <v>273</v>
      </c>
      <c r="D1304" s="32" t="s">
        <v>227</v>
      </c>
      <c r="E1304" s="75"/>
      <c r="F1304" s="32"/>
      <c r="G1304" s="111">
        <f>SUM(G1305,)</f>
        <v>3880.57</v>
      </c>
      <c r="H1304" s="106">
        <f>H1305</f>
        <v>3878.2899999999995</v>
      </c>
      <c r="I1304" s="106">
        <f t="shared" si="80"/>
        <v>99.941245744826134</v>
      </c>
    </row>
    <row r="1305" spans="1:9" ht="31.5">
      <c r="A1305" s="34" t="s">
        <v>329</v>
      </c>
      <c r="B1305" s="32"/>
      <c r="C1305" s="32" t="s">
        <v>273</v>
      </c>
      <c r="D1305" s="32" t="s">
        <v>227</v>
      </c>
      <c r="E1305" s="36" t="s">
        <v>40</v>
      </c>
      <c r="F1305" s="32"/>
      <c r="G1305" s="111">
        <f>SUM(G1306)</f>
        <v>3880.57</v>
      </c>
      <c r="H1305" s="106">
        <f>H1306</f>
        <v>3878.2899999999995</v>
      </c>
      <c r="I1305" s="106">
        <f t="shared" si="80"/>
        <v>99.941245744826134</v>
      </c>
    </row>
    <row r="1306" spans="1:9" s="12" customFormat="1" ht="15.75">
      <c r="A1306" s="34" t="s">
        <v>416</v>
      </c>
      <c r="B1306" s="32"/>
      <c r="C1306" s="32" t="s">
        <v>273</v>
      </c>
      <c r="D1306" s="32" t="s">
        <v>227</v>
      </c>
      <c r="E1306" s="36" t="s">
        <v>417</v>
      </c>
      <c r="F1306" s="32"/>
      <c r="G1306" s="111">
        <f>SUM(G1307,)</f>
        <v>3880.57</v>
      </c>
      <c r="H1306" s="106">
        <f>H1307</f>
        <v>3878.2899999999995</v>
      </c>
      <c r="I1306" s="106">
        <f t="shared" si="80"/>
        <v>99.941245744826134</v>
      </c>
    </row>
    <row r="1307" spans="1:9" s="12" customFormat="1" ht="47.25">
      <c r="A1307" s="38" t="s">
        <v>815</v>
      </c>
      <c r="B1307" s="32"/>
      <c r="C1307" s="32" t="s">
        <v>273</v>
      </c>
      <c r="D1307" s="32" t="s">
        <v>227</v>
      </c>
      <c r="E1307" s="36" t="s">
        <v>418</v>
      </c>
      <c r="F1307" s="32"/>
      <c r="G1307" s="111">
        <f>SUM(G1308,)</f>
        <v>3880.57</v>
      </c>
      <c r="H1307" s="106">
        <f>H1308</f>
        <v>3878.2899999999995</v>
      </c>
      <c r="I1307" s="106">
        <f t="shared" si="80"/>
        <v>99.941245744826134</v>
      </c>
    </row>
    <row r="1308" spans="1:9" s="12" customFormat="1" ht="15.75">
      <c r="A1308" s="34" t="s">
        <v>10</v>
      </c>
      <c r="B1308" s="32"/>
      <c r="C1308" s="32" t="s">
        <v>273</v>
      </c>
      <c r="D1308" s="32" t="s">
        <v>227</v>
      </c>
      <c r="E1308" s="36" t="s">
        <v>419</v>
      </c>
      <c r="F1308" s="32"/>
      <c r="G1308" s="111">
        <f>SUM(G1309,G1311,)</f>
        <v>3880.57</v>
      </c>
      <c r="H1308" s="106">
        <f>H1309+H1311</f>
        <v>3878.2899999999995</v>
      </c>
      <c r="I1308" s="106">
        <f t="shared" si="80"/>
        <v>99.941245744826134</v>
      </c>
    </row>
    <row r="1309" spans="1:9" s="12" customFormat="1" ht="63">
      <c r="A1309" s="39" t="s">
        <v>224</v>
      </c>
      <c r="B1309" s="32"/>
      <c r="C1309" s="32" t="s">
        <v>273</v>
      </c>
      <c r="D1309" s="32" t="s">
        <v>227</v>
      </c>
      <c r="E1309" s="36" t="s">
        <v>419</v>
      </c>
      <c r="F1309" s="41">
        <v>100</v>
      </c>
      <c r="G1309" s="111">
        <f>SUM(G1310)</f>
        <v>3780.9</v>
      </c>
      <c r="H1309" s="106">
        <f>H1310</f>
        <v>3780.8799999999997</v>
      </c>
      <c r="I1309" s="106">
        <f t="shared" si="80"/>
        <v>99.999471025417222</v>
      </c>
    </row>
    <row r="1310" spans="1:9" s="12" customFormat="1" ht="31.5">
      <c r="A1310" s="40" t="s">
        <v>225</v>
      </c>
      <c r="B1310" s="32"/>
      <c r="C1310" s="32" t="s">
        <v>273</v>
      </c>
      <c r="D1310" s="32" t="s">
        <v>227</v>
      </c>
      <c r="E1310" s="36" t="s">
        <v>419</v>
      </c>
      <c r="F1310" s="41">
        <v>120</v>
      </c>
      <c r="G1310" s="111">
        <v>3780.9</v>
      </c>
      <c r="H1310" s="106">
        <f>811+300.39+2669.49</f>
        <v>3780.8799999999997</v>
      </c>
      <c r="I1310" s="106">
        <f t="shared" si="80"/>
        <v>99.999471025417222</v>
      </c>
    </row>
    <row r="1311" spans="1:9" s="12" customFormat="1" ht="31.5">
      <c r="A1311" s="38" t="s">
        <v>324</v>
      </c>
      <c r="B1311" s="32"/>
      <c r="C1311" s="32" t="s">
        <v>273</v>
      </c>
      <c r="D1311" s="32" t="s">
        <v>227</v>
      </c>
      <c r="E1311" s="36" t="s">
        <v>419</v>
      </c>
      <c r="F1311" s="41">
        <v>200</v>
      </c>
      <c r="G1311" s="111">
        <f>SUM(G1312)</f>
        <v>99.67</v>
      </c>
      <c r="H1311" s="106">
        <f>H1312</f>
        <v>97.41</v>
      </c>
      <c r="I1311" s="106">
        <f t="shared" si="80"/>
        <v>97.732517307113469</v>
      </c>
    </row>
    <row r="1312" spans="1:9" s="12" customFormat="1" ht="31.5">
      <c r="A1312" s="40" t="s">
        <v>228</v>
      </c>
      <c r="B1312" s="32"/>
      <c r="C1312" s="32" t="s">
        <v>273</v>
      </c>
      <c r="D1312" s="32" t="s">
        <v>227</v>
      </c>
      <c r="E1312" s="36" t="s">
        <v>419</v>
      </c>
      <c r="F1312" s="41">
        <v>240</v>
      </c>
      <c r="G1312" s="111">
        <v>99.67</v>
      </c>
      <c r="H1312" s="106">
        <v>97.41</v>
      </c>
      <c r="I1312" s="106">
        <f t="shared" si="80"/>
        <v>97.732517307113469</v>
      </c>
    </row>
    <row r="1313" spans="1:9" ht="15.75" hidden="1">
      <c r="A1313" s="57"/>
      <c r="B1313" s="32"/>
      <c r="C1313" s="32"/>
      <c r="D1313" s="36"/>
      <c r="E1313" s="41"/>
      <c r="F1313" s="66"/>
      <c r="G1313" s="111"/>
      <c r="H1313" s="111"/>
      <c r="I1313" s="106" t="e">
        <f t="shared" si="80"/>
        <v>#DIV/0!</v>
      </c>
    </row>
    <row r="1314" spans="1:9" ht="31.5">
      <c r="A1314" s="25" t="s">
        <v>500</v>
      </c>
      <c r="B1314" s="26" t="s">
        <v>302</v>
      </c>
      <c r="C1314" s="26"/>
      <c r="D1314" s="83"/>
      <c r="E1314" s="83"/>
      <c r="F1314" s="83"/>
      <c r="G1314" s="102">
        <f>SUM(G1316,G1324)</f>
        <v>123741.59</v>
      </c>
      <c r="H1314" s="109">
        <v>122200.63</v>
      </c>
      <c r="I1314" s="106">
        <f t="shared" si="80"/>
        <v>98.754695167566538</v>
      </c>
    </row>
    <row r="1315" spans="1:9" s="12" customFormat="1" ht="15.75" hidden="1">
      <c r="A1315" s="25"/>
      <c r="B1315" s="26"/>
      <c r="C1315" s="26"/>
      <c r="D1315" s="83"/>
      <c r="E1315" s="83"/>
      <c r="F1315" s="83"/>
      <c r="G1315" s="102"/>
      <c r="H1315" s="106"/>
      <c r="I1315" s="106" t="e">
        <f t="shared" si="80"/>
        <v>#DIV/0!</v>
      </c>
    </row>
    <row r="1316" spans="1:9" s="12" customFormat="1" ht="15.75">
      <c r="A1316" s="34" t="s">
        <v>254</v>
      </c>
      <c r="B1316" s="32"/>
      <c r="C1316" s="32" t="s">
        <v>227</v>
      </c>
      <c r="D1316" s="32"/>
      <c r="E1316" s="33"/>
      <c r="F1316" s="33"/>
      <c r="G1316" s="111">
        <f>SUM(G1317)</f>
        <v>76</v>
      </c>
      <c r="H1316" s="106">
        <f t="shared" ref="H1316:H1322" si="83">H1317</f>
        <v>76</v>
      </c>
      <c r="I1316" s="106">
        <f t="shared" si="80"/>
        <v>100</v>
      </c>
    </row>
    <row r="1317" spans="1:9" s="12" customFormat="1" ht="15.75">
      <c r="A1317" s="38" t="s">
        <v>335</v>
      </c>
      <c r="B1317" s="32"/>
      <c r="C1317" s="32" t="s">
        <v>227</v>
      </c>
      <c r="D1317" s="32">
        <v>10</v>
      </c>
      <c r="E1317" s="37"/>
      <c r="F1317" s="32"/>
      <c r="G1317" s="111">
        <f>SUM(G1318)</f>
        <v>76</v>
      </c>
      <c r="H1317" s="106">
        <f t="shared" si="83"/>
        <v>76</v>
      </c>
      <c r="I1317" s="106">
        <f t="shared" si="80"/>
        <v>100</v>
      </c>
    </row>
    <row r="1318" spans="1:9" s="12" customFormat="1" ht="31.5">
      <c r="A1318" s="34" t="s">
        <v>510</v>
      </c>
      <c r="B1318" s="32"/>
      <c r="C1318" s="32" t="s">
        <v>227</v>
      </c>
      <c r="D1318" s="32">
        <v>10</v>
      </c>
      <c r="E1318" s="36" t="s">
        <v>207</v>
      </c>
      <c r="F1318" s="32"/>
      <c r="G1318" s="111">
        <f>SUM(G1319,)</f>
        <v>76</v>
      </c>
      <c r="H1318" s="106">
        <f t="shared" si="83"/>
        <v>76</v>
      </c>
      <c r="I1318" s="106">
        <f t="shared" si="80"/>
        <v>100</v>
      </c>
    </row>
    <row r="1319" spans="1:9" s="12" customFormat="1" ht="63">
      <c r="A1319" s="34" t="s">
        <v>511</v>
      </c>
      <c r="B1319" s="32"/>
      <c r="C1319" s="32" t="s">
        <v>227</v>
      </c>
      <c r="D1319" s="32">
        <v>10</v>
      </c>
      <c r="E1319" s="37" t="s">
        <v>512</v>
      </c>
      <c r="F1319" s="32"/>
      <c r="G1319" s="111">
        <f>SUM(G1320)</f>
        <v>76</v>
      </c>
      <c r="H1319" s="106">
        <f t="shared" si="83"/>
        <v>76</v>
      </c>
      <c r="I1319" s="106">
        <f t="shared" si="80"/>
        <v>100</v>
      </c>
    </row>
    <row r="1320" spans="1:9" s="12" customFormat="1" ht="63">
      <c r="A1320" s="52" t="s">
        <v>801</v>
      </c>
      <c r="B1320" s="64"/>
      <c r="C1320" s="32" t="s">
        <v>227</v>
      </c>
      <c r="D1320" s="32">
        <v>10</v>
      </c>
      <c r="E1320" s="37" t="s">
        <v>513</v>
      </c>
      <c r="F1320" s="32"/>
      <c r="G1320" s="111">
        <f>SUM(G1321)</f>
        <v>76</v>
      </c>
      <c r="H1320" s="106">
        <f t="shared" si="83"/>
        <v>76</v>
      </c>
      <c r="I1320" s="106">
        <f t="shared" si="80"/>
        <v>100</v>
      </c>
    </row>
    <row r="1321" spans="1:9" s="12" customFormat="1" ht="31.5">
      <c r="A1321" s="52" t="s">
        <v>176</v>
      </c>
      <c r="B1321" s="32"/>
      <c r="C1321" s="32" t="s">
        <v>227</v>
      </c>
      <c r="D1321" s="32">
        <v>10</v>
      </c>
      <c r="E1321" s="37" t="s">
        <v>514</v>
      </c>
      <c r="F1321" s="32"/>
      <c r="G1321" s="111">
        <f>SUM(G1322)</f>
        <v>76</v>
      </c>
      <c r="H1321" s="106">
        <f t="shared" si="83"/>
        <v>76</v>
      </c>
      <c r="I1321" s="106">
        <f t="shared" si="80"/>
        <v>100</v>
      </c>
    </row>
    <row r="1322" spans="1:9" s="12" customFormat="1" ht="31.5">
      <c r="A1322" s="38" t="s">
        <v>324</v>
      </c>
      <c r="B1322" s="32"/>
      <c r="C1322" s="32" t="s">
        <v>227</v>
      </c>
      <c r="D1322" s="32">
        <v>10</v>
      </c>
      <c r="E1322" s="37" t="s">
        <v>514</v>
      </c>
      <c r="F1322" s="32">
        <v>200</v>
      </c>
      <c r="G1322" s="111">
        <f>SUM(G1323)</f>
        <v>76</v>
      </c>
      <c r="H1322" s="106">
        <f t="shared" si="83"/>
        <v>76</v>
      </c>
      <c r="I1322" s="106">
        <f t="shared" si="80"/>
        <v>100</v>
      </c>
    </row>
    <row r="1323" spans="1:9" s="12" customFormat="1" ht="31.5">
      <c r="A1323" s="38" t="s">
        <v>228</v>
      </c>
      <c r="B1323" s="32"/>
      <c r="C1323" s="32" t="s">
        <v>227</v>
      </c>
      <c r="D1323" s="32">
        <v>10</v>
      </c>
      <c r="E1323" s="37" t="s">
        <v>514</v>
      </c>
      <c r="F1323" s="32">
        <v>240</v>
      </c>
      <c r="G1323" s="113">
        <v>76</v>
      </c>
      <c r="H1323" s="106">
        <v>76</v>
      </c>
      <c r="I1323" s="106">
        <f t="shared" si="80"/>
        <v>100</v>
      </c>
    </row>
    <row r="1324" spans="1:9" ht="15.75">
      <c r="A1324" s="52" t="s">
        <v>303</v>
      </c>
      <c r="B1324" s="28"/>
      <c r="C1324" s="28">
        <v>11</v>
      </c>
      <c r="D1324" s="32"/>
      <c r="E1324" s="75"/>
      <c r="F1324" s="32"/>
      <c r="G1324" s="111">
        <f>SUM(G1325,G1410,G1435,G1447)</f>
        <v>123665.59</v>
      </c>
      <c r="H1324" s="106">
        <f>H1325+H1410+H1435+H1447</f>
        <v>122124.65</v>
      </c>
      <c r="I1324" s="106">
        <f t="shared" si="80"/>
        <v>98.753946024920907</v>
      </c>
    </row>
    <row r="1325" spans="1:9" ht="15.75">
      <c r="A1325" s="52" t="s">
        <v>304</v>
      </c>
      <c r="B1325" s="28"/>
      <c r="C1325" s="28">
        <v>11</v>
      </c>
      <c r="D1325" s="45" t="s">
        <v>221</v>
      </c>
      <c r="E1325" s="75"/>
      <c r="F1325" s="32"/>
      <c r="G1325" s="111">
        <f>SUM(G1326,G1360)</f>
        <v>97783.31</v>
      </c>
      <c r="H1325" s="106">
        <f>H1326+H1360</f>
        <v>97769.65</v>
      </c>
      <c r="I1325" s="106">
        <f t="shared" si="80"/>
        <v>99.986030335851794</v>
      </c>
    </row>
    <row r="1326" spans="1:9" ht="31.5">
      <c r="A1326" s="34" t="s">
        <v>327</v>
      </c>
      <c r="B1326" s="28"/>
      <c r="C1326" s="28">
        <v>11</v>
      </c>
      <c r="D1326" s="45" t="s">
        <v>221</v>
      </c>
      <c r="E1326" s="36" t="s">
        <v>28</v>
      </c>
      <c r="F1326" s="32"/>
      <c r="G1326" s="111">
        <f>SUM(G1327,G1341,G1353)</f>
        <v>92424.67</v>
      </c>
      <c r="H1326" s="106">
        <f>H1327+H1341+H1353</f>
        <v>92411.15</v>
      </c>
      <c r="I1326" s="106">
        <f t="shared" si="80"/>
        <v>99.985371870951766</v>
      </c>
    </row>
    <row r="1327" spans="1:9" ht="47.25">
      <c r="A1327" s="34" t="s">
        <v>201</v>
      </c>
      <c r="B1327" s="28"/>
      <c r="C1327" s="28">
        <v>11</v>
      </c>
      <c r="D1327" s="45" t="s">
        <v>221</v>
      </c>
      <c r="E1327" s="37" t="s">
        <v>30</v>
      </c>
      <c r="F1327" s="32"/>
      <c r="G1327" s="105">
        <f>SUM(G1328)</f>
        <v>4093.0899999999997</v>
      </c>
      <c r="H1327" s="106">
        <f>H1328</f>
        <v>4092.93</v>
      </c>
      <c r="I1327" s="106">
        <f t="shared" si="80"/>
        <v>99.996090972834708</v>
      </c>
    </row>
    <row r="1328" spans="1:9" ht="47.25">
      <c r="A1328" s="40" t="s">
        <v>184</v>
      </c>
      <c r="B1328" s="28"/>
      <c r="C1328" s="28">
        <v>11</v>
      </c>
      <c r="D1328" s="45" t="s">
        <v>221</v>
      </c>
      <c r="E1328" s="37" t="s">
        <v>60</v>
      </c>
      <c r="F1328" s="32"/>
      <c r="G1328" s="105">
        <f>SUM(G1329,G1335)</f>
        <v>4093.0899999999997</v>
      </c>
      <c r="H1328" s="106">
        <f>H1329+H1335</f>
        <v>4092.93</v>
      </c>
      <c r="I1328" s="106">
        <f t="shared" si="80"/>
        <v>99.996090972834708</v>
      </c>
    </row>
    <row r="1329" spans="1:9" ht="47.25">
      <c r="A1329" s="40" t="s">
        <v>185</v>
      </c>
      <c r="B1329" s="28"/>
      <c r="C1329" s="28">
        <v>11</v>
      </c>
      <c r="D1329" s="45" t="s">
        <v>221</v>
      </c>
      <c r="E1329" s="37" t="s">
        <v>168</v>
      </c>
      <c r="F1329" s="32"/>
      <c r="G1329" s="105">
        <f>SUM(G1330,G1332)</f>
        <v>2593.0899999999997</v>
      </c>
      <c r="H1329" s="106">
        <f>H1330+H1332</f>
        <v>2592.9299999999998</v>
      </c>
      <c r="I1329" s="106">
        <f t="shared" si="80"/>
        <v>99.993829755234103</v>
      </c>
    </row>
    <row r="1330" spans="1:9" ht="31.5">
      <c r="A1330" s="38" t="s">
        <v>324</v>
      </c>
      <c r="B1330" s="28"/>
      <c r="C1330" s="28">
        <v>11</v>
      </c>
      <c r="D1330" s="45" t="s">
        <v>221</v>
      </c>
      <c r="E1330" s="37" t="s">
        <v>168</v>
      </c>
      <c r="F1330" s="45" t="s">
        <v>282</v>
      </c>
      <c r="G1330" s="111">
        <f>SUM(G1331)</f>
        <v>317.2</v>
      </c>
      <c r="H1330" s="106">
        <f>H1331</f>
        <v>317.04000000000002</v>
      </c>
      <c r="I1330" s="106">
        <f t="shared" si="80"/>
        <v>99.949558638083232</v>
      </c>
    </row>
    <row r="1331" spans="1:9" ht="31.5">
      <c r="A1331" s="52" t="s">
        <v>228</v>
      </c>
      <c r="B1331" s="28"/>
      <c r="C1331" s="28">
        <v>11</v>
      </c>
      <c r="D1331" s="45" t="s">
        <v>221</v>
      </c>
      <c r="E1331" s="37" t="s">
        <v>168</v>
      </c>
      <c r="F1331" s="28">
        <v>240</v>
      </c>
      <c r="G1331" s="111">
        <v>317.2</v>
      </c>
      <c r="H1331" s="106">
        <v>317.04000000000002</v>
      </c>
      <c r="I1331" s="106">
        <f t="shared" si="80"/>
        <v>99.949558638083232</v>
      </c>
    </row>
    <row r="1332" spans="1:9" ht="31.5">
      <c r="A1332" s="40" t="s">
        <v>234</v>
      </c>
      <c r="B1332" s="28"/>
      <c r="C1332" s="28">
        <v>11</v>
      </c>
      <c r="D1332" s="45" t="s">
        <v>221</v>
      </c>
      <c r="E1332" s="37" t="s">
        <v>168</v>
      </c>
      <c r="F1332" s="41">
        <v>600</v>
      </c>
      <c r="G1332" s="111">
        <f>SUM(G1333)</f>
        <v>2275.89</v>
      </c>
      <c r="H1332" s="106">
        <f>H1333</f>
        <v>2275.89</v>
      </c>
      <c r="I1332" s="106">
        <f t="shared" si="80"/>
        <v>100</v>
      </c>
    </row>
    <row r="1333" spans="1:9" ht="15.75">
      <c r="A1333" s="40" t="s">
        <v>296</v>
      </c>
      <c r="B1333" s="28"/>
      <c r="C1333" s="28">
        <v>11</v>
      </c>
      <c r="D1333" s="45" t="s">
        <v>221</v>
      </c>
      <c r="E1333" s="37" t="s">
        <v>168</v>
      </c>
      <c r="F1333" s="32">
        <v>620</v>
      </c>
      <c r="G1333" s="111">
        <f>SUM(G1334)</f>
        <v>2275.89</v>
      </c>
      <c r="H1333" s="106">
        <f>H1334</f>
        <v>2275.89</v>
      </c>
      <c r="I1333" s="106">
        <f t="shared" si="80"/>
        <v>100</v>
      </c>
    </row>
    <row r="1334" spans="1:9" ht="15.75">
      <c r="A1334" s="38" t="s">
        <v>298</v>
      </c>
      <c r="B1334" s="28"/>
      <c r="C1334" s="28">
        <v>11</v>
      </c>
      <c r="D1334" s="45" t="s">
        <v>221</v>
      </c>
      <c r="E1334" s="37" t="s">
        <v>168</v>
      </c>
      <c r="F1334" s="32">
        <v>622</v>
      </c>
      <c r="G1334" s="111">
        <v>2275.89</v>
      </c>
      <c r="H1334" s="106">
        <v>2275.89</v>
      </c>
      <c r="I1334" s="106">
        <f t="shared" si="80"/>
        <v>100</v>
      </c>
    </row>
    <row r="1335" spans="1:9" s="12" customFormat="1" ht="31.5">
      <c r="A1335" s="56" t="s">
        <v>681</v>
      </c>
      <c r="B1335" s="28"/>
      <c r="C1335" s="28">
        <v>11</v>
      </c>
      <c r="D1335" s="45" t="s">
        <v>221</v>
      </c>
      <c r="E1335" s="37" t="s">
        <v>769</v>
      </c>
      <c r="F1335" s="32"/>
      <c r="G1335" s="111">
        <f>SUM(G1336)</f>
        <v>1500</v>
      </c>
      <c r="H1335" s="106">
        <f>H1336</f>
        <v>1500</v>
      </c>
      <c r="I1335" s="106">
        <f t="shared" si="80"/>
        <v>100</v>
      </c>
    </row>
    <row r="1336" spans="1:9" s="12" customFormat="1" ht="31.5">
      <c r="A1336" s="56" t="s">
        <v>234</v>
      </c>
      <c r="B1336" s="28"/>
      <c r="C1336" s="28">
        <v>11</v>
      </c>
      <c r="D1336" s="45" t="s">
        <v>221</v>
      </c>
      <c r="E1336" s="37" t="s">
        <v>769</v>
      </c>
      <c r="F1336" s="53">
        <v>600</v>
      </c>
      <c r="G1336" s="111">
        <f>SUM(G1337,G1339)</f>
        <v>1500</v>
      </c>
      <c r="H1336" s="106">
        <f>H1337+H1339</f>
        <v>1500</v>
      </c>
      <c r="I1336" s="106">
        <f t="shared" si="80"/>
        <v>100</v>
      </c>
    </row>
    <row r="1337" spans="1:9" s="12" customFormat="1" ht="15.75">
      <c r="A1337" s="56" t="s">
        <v>235</v>
      </c>
      <c r="B1337" s="28"/>
      <c r="C1337" s="28">
        <v>11</v>
      </c>
      <c r="D1337" s="45" t="s">
        <v>221</v>
      </c>
      <c r="E1337" s="37" t="s">
        <v>769</v>
      </c>
      <c r="F1337" s="53">
        <v>610</v>
      </c>
      <c r="G1337" s="111">
        <f>SUM(G1338)</f>
        <v>500</v>
      </c>
      <c r="H1337" s="106">
        <f>H1338</f>
        <v>500</v>
      </c>
      <c r="I1337" s="106">
        <f t="shared" si="80"/>
        <v>100</v>
      </c>
    </row>
    <row r="1338" spans="1:9" s="12" customFormat="1" ht="15.75">
      <c r="A1338" s="56" t="s">
        <v>238</v>
      </c>
      <c r="B1338" s="28"/>
      <c r="C1338" s="28">
        <v>11</v>
      </c>
      <c r="D1338" s="45" t="s">
        <v>221</v>
      </c>
      <c r="E1338" s="37" t="s">
        <v>769</v>
      </c>
      <c r="F1338" s="53">
        <v>612</v>
      </c>
      <c r="G1338" s="111">
        <v>500</v>
      </c>
      <c r="H1338" s="106">
        <v>500</v>
      </c>
      <c r="I1338" s="106">
        <f t="shared" si="80"/>
        <v>100</v>
      </c>
    </row>
    <row r="1339" spans="1:9" s="12" customFormat="1" ht="15.75">
      <c r="A1339" s="56" t="s">
        <v>296</v>
      </c>
      <c r="B1339" s="28"/>
      <c r="C1339" s="28">
        <v>11</v>
      </c>
      <c r="D1339" s="45" t="s">
        <v>221</v>
      </c>
      <c r="E1339" s="37" t="s">
        <v>769</v>
      </c>
      <c r="F1339" s="41">
        <v>620</v>
      </c>
      <c r="G1339" s="111">
        <f>SUM(G1340)</f>
        <v>1000</v>
      </c>
      <c r="H1339" s="106">
        <f>H1340</f>
        <v>1000</v>
      </c>
      <c r="I1339" s="106">
        <f t="shared" si="80"/>
        <v>100</v>
      </c>
    </row>
    <row r="1340" spans="1:9" s="12" customFormat="1" ht="15.75">
      <c r="A1340" s="47" t="s">
        <v>298</v>
      </c>
      <c r="B1340" s="28"/>
      <c r="C1340" s="28">
        <v>11</v>
      </c>
      <c r="D1340" s="45" t="s">
        <v>221</v>
      </c>
      <c r="E1340" s="37" t="s">
        <v>769</v>
      </c>
      <c r="F1340" s="41">
        <v>622</v>
      </c>
      <c r="G1340" s="111">
        <v>1000</v>
      </c>
      <c r="H1340" s="106">
        <v>1000</v>
      </c>
      <c r="I1340" s="106">
        <f t="shared" si="80"/>
        <v>100</v>
      </c>
    </row>
    <row r="1341" spans="1:9" ht="31.5">
      <c r="A1341" s="34" t="s">
        <v>0</v>
      </c>
      <c r="B1341" s="28"/>
      <c r="C1341" s="28">
        <v>11</v>
      </c>
      <c r="D1341" s="45" t="s">
        <v>221</v>
      </c>
      <c r="E1341" s="37" t="s">
        <v>31</v>
      </c>
      <c r="F1341" s="32"/>
      <c r="G1341" s="111">
        <f>SUM(G1342)</f>
        <v>44724.98</v>
      </c>
      <c r="H1341" s="106">
        <f>H1342</f>
        <v>44711.62</v>
      </c>
      <c r="I1341" s="106">
        <f t="shared" si="80"/>
        <v>99.970128550085434</v>
      </c>
    </row>
    <row r="1342" spans="1:9" ht="47.25">
      <c r="A1342" s="63" t="s">
        <v>166</v>
      </c>
      <c r="B1342" s="28"/>
      <c r="C1342" s="28">
        <v>11</v>
      </c>
      <c r="D1342" s="45" t="s">
        <v>221</v>
      </c>
      <c r="E1342" s="37" t="s">
        <v>61</v>
      </c>
      <c r="F1342" s="32"/>
      <c r="G1342" s="111">
        <f>SUM(G1343)</f>
        <v>44724.98</v>
      </c>
      <c r="H1342" s="106">
        <f>H1343</f>
        <v>44711.62</v>
      </c>
      <c r="I1342" s="106">
        <f t="shared" si="80"/>
        <v>99.970128550085434</v>
      </c>
    </row>
    <row r="1343" spans="1:9" ht="31.5">
      <c r="A1343" s="38" t="s">
        <v>151</v>
      </c>
      <c r="B1343" s="28"/>
      <c r="C1343" s="28">
        <v>11</v>
      </c>
      <c r="D1343" s="45" t="s">
        <v>221</v>
      </c>
      <c r="E1343" s="37" t="s">
        <v>62</v>
      </c>
      <c r="F1343" s="32"/>
      <c r="G1343" s="111">
        <f>SUM(G1344,G1346,G1348,G1351)</f>
        <v>44724.98</v>
      </c>
      <c r="H1343" s="106">
        <f>H1344+H1346+H1348+H1351</f>
        <v>44711.62</v>
      </c>
      <c r="I1343" s="106">
        <f t="shared" si="80"/>
        <v>99.970128550085434</v>
      </c>
    </row>
    <row r="1344" spans="1:9" ht="63">
      <c r="A1344" s="34" t="s">
        <v>224</v>
      </c>
      <c r="B1344" s="28"/>
      <c r="C1344" s="28">
        <v>11</v>
      </c>
      <c r="D1344" s="45" t="s">
        <v>221</v>
      </c>
      <c r="E1344" s="37" t="s">
        <v>62</v>
      </c>
      <c r="F1344" s="41">
        <v>100</v>
      </c>
      <c r="G1344" s="111">
        <f>SUM(G1345)</f>
        <v>4734.53</v>
      </c>
      <c r="H1344" s="106">
        <f>H1345</f>
        <v>4734.5199999999995</v>
      </c>
      <c r="I1344" s="106">
        <f t="shared" si="80"/>
        <v>99.999788785792887</v>
      </c>
    </row>
    <row r="1345" spans="1:9" ht="15.75">
      <c r="A1345" s="38" t="s">
        <v>237</v>
      </c>
      <c r="B1345" s="28"/>
      <c r="C1345" s="28">
        <v>11</v>
      </c>
      <c r="D1345" s="45" t="s">
        <v>221</v>
      </c>
      <c r="E1345" s="37" t="s">
        <v>62</v>
      </c>
      <c r="F1345" s="41">
        <v>110</v>
      </c>
      <c r="G1345" s="113">
        <v>4734.53</v>
      </c>
      <c r="H1345" s="106">
        <f>1096.32+3638.2</f>
        <v>4734.5199999999995</v>
      </c>
      <c r="I1345" s="106">
        <f t="shared" si="80"/>
        <v>99.999788785792887</v>
      </c>
    </row>
    <row r="1346" spans="1:9" ht="31.5">
      <c r="A1346" s="38" t="s">
        <v>324</v>
      </c>
      <c r="B1346" s="28"/>
      <c r="C1346" s="28">
        <v>11</v>
      </c>
      <c r="D1346" s="45" t="s">
        <v>221</v>
      </c>
      <c r="E1346" s="37" t="s">
        <v>62</v>
      </c>
      <c r="F1346" s="41">
        <v>200</v>
      </c>
      <c r="G1346" s="111">
        <f>SUM(G1347)</f>
        <v>213.8</v>
      </c>
      <c r="H1346" s="106">
        <f>H1347</f>
        <v>200.45</v>
      </c>
      <c r="I1346" s="106">
        <f t="shared" si="80"/>
        <v>93.755846585594</v>
      </c>
    </row>
    <row r="1347" spans="1:9" ht="31.5">
      <c r="A1347" s="40" t="s">
        <v>228</v>
      </c>
      <c r="B1347" s="28"/>
      <c r="C1347" s="28">
        <v>11</v>
      </c>
      <c r="D1347" s="45" t="s">
        <v>221</v>
      </c>
      <c r="E1347" s="37" t="s">
        <v>62</v>
      </c>
      <c r="F1347" s="41">
        <v>240</v>
      </c>
      <c r="G1347" s="111">
        <v>213.8</v>
      </c>
      <c r="H1347" s="106">
        <v>200.45</v>
      </c>
      <c r="I1347" s="106">
        <f t="shared" si="80"/>
        <v>93.755846585594</v>
      </c>
    </row>
    <row r="1348" spans="1:9" ht="31.5">
      <c r="A1348" s="63" t="s">
        <v>234</v>
      </c>
      <c r="B1348" s="28"/>
      <c r="C1348" s="28">
        <v>11</v>
      </c>
      <c r="D1348" s="45" t="s">
        <v>221</v>
      </c>
      <c r="E1348" s="37" t="s">
        <v>62</v>
      </c>
      <c r="F1348" s="41">
        <v>600</v>
      </c>
      <c r="G1348" s="111">
        <f>SUM(G1349)</f>
        <v>39773.300000000003</v>
      </c>
      <c r="H1348" s="106">
        <f>H1349</f>
        <v>39773.300000000003</v>
      </c>
      <c r="I1348" s="106">
        <f t="shared" si="80"/>
        <v>100</v>
      </c>
    </row>
    <row r="1349" spans="1:9" ht="15.75">
      <c r="A1349" s="40" t="s">
        <v>296</v>
      </c>
      <c r="B1349" s="28"/>
      <c r="C1349" s="28">
        <v>11</v>
      </c>
      <c r="D1349" s="45" t="s">
        <v>221</v>
      </c>
      <c r="E1349" s="37" t="s">
        <v>62</v>
      </c>
      <c r="F1349" s="41">
        <v>620</v>
      </c>
      <c r="G1349" s="111">
        <f>SUM(G1350,)</f>
        <v>39773.300000000003</v>
      </c>
      <c r="H1349" s="106">
        <f>H1350</f>
        <v>39773.300000000003</v>
      </c>
      <c r="I1349" s="106">
        <f t="shared" si="80"/>
        <v>100</v>
      </c>
    </row>
    <row r="1350" spans="1:9" ht="47.25">
      <c r="A1350" s="63" t="s">
        <v>297</v>
      </c>
      <c r="B1350" s="28"/>
      <c r="C1350" s="28">
        <v>11</v>
      </c>
      <c r="D1350" s="45" t="s">
        <v>221</v>
      </c>
      <c r="E1350" s="37" t="s">
        <v>62</v>
      </c>
      <c r="F1350" s="32">
        <v>621</v>
      </c>
      <c r="G1350" s="111">
        <v>39773.300000000003</v>
      </c>
      <c r="H1350" s="106">
        <v>39773.300000000003</v>
      </c>
      <c r="I1350" s="106">
        <f t="shared" si="80"/>
        <v>100</v>
      </c>
    </row>
    <row r="1351" spans="1:9" ht="15.75">
      <c r="A1351" s="39" t="s">
        <v>229</v>
      </c>
      <c r="B1351" s="28"/>
      <c r="C1351" s="28">
        <v>11</v>
      </c>
      <c r="D1351" s="45" t="s">
        <v>221</v>
      </c>
      <c r="E1351" s="37" t="s">
        <v>62</v>
      </c>
      <c r="F1351" s="32">
        <v>800</v>
      </c>
      <c r="G1351" s="111">
        <f>SUM(G1352)</f>
        <v>3.35</v>
      </c>
      <c r="H1351" s="106">
        <f>H1352</f>
        <v>3.35</v>
      </c>
      <c r="I1351" s="106">
        <f t="shared" si="80"/>
        <v>100</v>
      </c>
    </row>
    <row r="1352" spans="1:9" ht="15.75">
      <c r="A1352" s="38" t="s">
        <v>230</v>
      </c>
      <c r="B1352" s="28"/>
      <c r="C1352" s="28">
        <v>11</v>
      </c>
      <c r="D1352" s="45" t="s">
        <v>221</v>
      </c>
      <c r="E1352" s="37" t="s">
        <v>62</v>
      </c>
      <c r="F1352" s="32">
        <v>850</v>
      </c>
      <c r="G1352" s="105">
        <v>3.35</v>
      </c>
      <c r="H1352" s="106">
        <v>3.35</v>
      </c>
      <c r="I1352" s="106">
        <f t="shared" si="80"/>
        <v>100</v>
      </c>
    </row>
    <row r="1353" spans="1:9" s="12" customFormat="1" ht="15.75">
      <c r="A1353" s="38" t="s">
        <v>437</v>
      </c>
      <c r="B1353" s="28"/>
      <c r="C1353" s="28">
        <v>11</v>
      </c>
      <c r="D1353" s="45" t="s">
        <v>221</v>
      </c>
      <c r="E1353" s="37" t="s">
        <v>438</v>
      </c>
      <c r="F1353" s="32"/>
      <c r="G1353" s="111">
        <f t="shared" ref="G1353:G1356" si="84">SUM(G1354)</f>
        <v>43606.6</v>
      </c>
      <c r="H1353" s="106">
        <f>H1354</f>
        <v>43606.6</v>
      </c>
      <c r="I1353" s="106">
        <f t="shared" si="80"/>
        <v>100</v>
      </c>
    </row>
    <row r="1354" spans="1:9" s="12" customFormat="1" ht="47.25">
      <c r="A1354" s="38" t="s">
        <v>439</v>
      </c>
      <c r="B1354" s="28"/>
      <c r="C1354" s="28">
        <v>11</v>
      </c>
      <c r="D1354" s="45" t="s">
        <v>221</v>
      </c>
      <c r="E1354" s="37" t="s">
        <v>440</v>
      </c>
      <c r="F1354" s="32"/>
      <c r="G1354" s="111">
        <f t="shared" si="84"/>
        <v>43606.6</v>
      </c>
      <c r="H1354" s="106">
        <f>H1355</f>
        <v>43606.6</v>
      </c>
      <c r="I1354" s="106">
        <f t="shared" si="80"/>
        <v>100</v>
      </c>
    </row>
    <row r="1355" spans="1:9" s="12" customFormat="1" ht="31.5">
      <c r="A1355" s="38" t="s">
        <v>151</v>
      </c>
      <c r="B1355" s="28"/>
      <c r="C1355" s="28">
        <v>11</v>
      </c>
      <c r="D1355" s="45" t="s">
        <v>221</v>
      </c>
      <c r="E1355" s="37" t="s">
        <v>441</v>
      </c>
      <c r="F1355" s="32"/>
      <c r="G1355" s="111">
        <f t="shared" si="84"/>
        <v>43606.6</v>
      </c>
      <c r="H1355" s="106">
        <f>H1356</f>
        <v>43606.6</v>
      </c>
      <c r="I1355" s="106">
        <f t="shared" si="80"/>
        <v>100</v>
      </c>
    </row>
    <row r="1356" spans="1:9" s="12" customFormat="1" ht="31.5">
      <c r="A1356" s="63" t="s">
        <v>234</v>
      </c>
      <c r="B1356" s="28"/>
      <c r="C1356" s="28">
        <v>11</v>
      </c>
      <c r="D1356" s="45" t="s">
        <v>221</v>
      </c>
      <c r="E1356" s="37" t="s">
        <v>441</v>
      </c>
      <c r="F1356" s="32">
        <v>600</v>
      </c>
      <c r="G1356" s="111">
        <f t="shared" si="84"/>
        <v>43606.6</v>
      </c>
      <c r="H1356" s="106">
        <f>H1357</f>
        <v>43606.6</v>
      </c>
      <c r="I1356" s="106">
        <f t="shared" si="80"/>
        <v>100</v>
      </c>
    </row>
    <row r="1357" spans="1:9" s="12" customFormat="1" ht="15.75">
      <c r="A1357" s="40" t="s">
        <v>235</v>
      </c>
      <c r="B1357" s="28"/>
      <c r="C1357" s="28">
        <v>11</v>
      </c>
      <c r="D1357" s="45" t="s">
        <v>221</v>
      </c>
      <c r="E1357" s="37" t="s">
        <v>441</v>
      </c>
      <c r="F1357" s="32">
        <v>610</v>
      </c>
      <c r="G1357" s="111">
        <f>SUM(G1358,G1359)</f>
        <v>43606.6</v>
      </c>
      <c r="H1357" s="106">
        <f>H1358+H1359</f>
        <v>43606.6</v>
      </c>
      <c r="I1357" s="106">
        <f t="shared" ref="I1357:I1420" si="85">(H1357/G1357)*100</f>
        <v>100</v>
      </c>
    </row>
    <row r="1358" spans="1:9" s="12" customFormat="1" ht="47.25">
      <c r="A1358" s="40" t="s">
        <v>236</v>
      </c>
      <c r="B1358" s="28"/>
      <c r="C1358" s="28">
        <v>11</v>
      </c>
      <c r="D1358" s="45" t="s">
        <v>221</v>
      </c>
      <c r="E1358" s="37" t="s">
        <v>441</v>
      </c>
      <c r="F1358" s="32">
        <v>611</v>
      </c>
      <c r="G1358" s="105">
        <v>41923.599999999999</v>
      </c>
      <c r="H1358" s="106">
        <v>41923.599999999999</v>
      </c>
      <c r="I1358" s="106">
        <f t="shared" si="85"/>
        <v>100</v>
      </c>
    </row>
    <row r="1359" spans="1:9" s="12" customFormat="1" ht="15.75">
      <c r="A1359" s="40" t="s">
        <v>238</v>
      </c>
      <c r="B1359" s="28"/>
      <c r="C1359" s="28">
        <v>11</v>
      </c>
      <c r="D1359" s="45" t="s">
        <v>221</v>
      </c>
      <c r="E1359" s="37" t="s">
        <v>441</v>
      </c>
      <c r="F1359" s="32">
        <v>612</v>
      </c>
      <c r="G1359" s="105">
        <v>1683</v>
      </c>
      <c r="H1359" s="106">
        <v>1683</v>
      </c>
      <c r="I1359" s="106">
        <f t="shared" si="85"/>
        <v>100</v>
      </c>
    </row>
    <row r="1360" spans="1:9" ht="31.5">
      <c r="A1360" s="34" t="s">
        <v>328</v>
      </c>
      <c r="B1360" s="28"/>
      <c r="C1360" s="28">
        <v>11</v>
      </c>
      <c r="D1360" s="45" t="s">
        <v>221</v>
      </c>
      <c r="E1360" s="36" t="s">
        <v>34</v>
      </c>
      <c r="F1360" s="32"/>
      <c r="G1360" s="111">
        <f>SUM(G1361,G1400)</f>
        <v>5358.64</v>
      </c>
      <c r="H1360" s="106">
        <f>H1361+H1400</f>
        <v>5358.5</v>
      </c>
      <c r="I1360" s="106">
        <f t="shared" si="85"/>
        <v>99.997387396802168</v>
      </c>
    </row>
    <row r="1361" spans="1:9" ht="31.5">
      <c r="A1361" s="34" t="s">
        <v>336</v>
      </c>
      <c r="B1361" s="28"/>
      <c r="C1361" s="28">
        <v>11</v>
      </c>
      <c r="D1361" s="45" t="s">
        <v>221</v>
      </c>
      <c r="E1361" s="37" t="s">
        <v>35</v>
      </c>
      <c r="F1361" s="32"/>
      <c r="G1361" s="111">
        <f>SUM(G1362,G1371,G1392,G1396)</f>
        <v>4597.68</v>
      </c>
      <c r="H1361" s="106">
        <f>H1362+H1371+H1392+H1396</f>
        <v>4597.54</v>
      </c>
      <c r="I1361" s="106">
        <f t="shared" si="85"/>
        <v>99.996954985992929</v>
      </c>
    </row>
    <row r="1362" spans="1:9" ht="63">
      <c r="A1362" s="34" t="s">
        <v>537</v>
      </c>
      <c r="B1362" s="28"/>
      <c r="C1362" s="28">
        <v>11</v>
      </c>
      <c r="D1362" s="45" t="s">
        <v>221</v>
      </c>
      <c r="E1362" s="37" t="s">
        <v>72</v>
      </c>
      <c r="F1362" s="32"/>
      <c r="G1362" s="111">
        <f>SUM(G1363,)</f>
        <v>3762.46</v>
      </c>
      <c r="H1362" s="106">
        <f>H1363</f>
        <v>3762.45</v>
      </c>
      <c r="I1362" s="106">
        <f t="shared" si="85"/>
        <v>99.999734216443485</v>
      </c>
    </row>
    <row r="1363" spans="1:9" ht="63">
      <c r="A1363" s="50" t="s">
        <v>371</v>
      </c>
      <c r="B1363" s="28"/>
      <c r="C1363" s="28">
        <v>11</v>
      </c>
      <c r="D1363" s="45" t="s">
        <v>221</v>
      </c>
      <c r="E1363" s="37" t="s">
        <v>77</v>
      </c>
      <c r="F1363" s="32"/>
      <c r="G1363" s="111">
        <f>SUM(G1364,G1366)</f>
        <v>3762.46</v>
      </c>
      <c r="H1363" s="106">
        <f>H1364+H1366</f>
        <v>3762.45</v>
      </c>
      <c r="I1363" s="106">
        <f t="shared" si="85"/>
        <v>99.999734216443485</v>
      </c>
    </row>
    <row r="1364" spans="1:9" ht="31.5">
      <c r="A1364" s="38" t="s">
        <v>324</v>
      </c>
      <c r="B1364" s="28"/>
      <c r="C1364" s="28">
        <v>11</v>
      </c>
      <c r="D1364" s="45" t="s">
        <v>221</v>
      </c>
      <c r="E1364" s="37" t="s">
        <v>77</v>
      </c>
      <c r="F1364" s="67" t="s">
        <v>282</v>
      </c>
      <c r="G1364" s="111">
        <f>SUM(G1365)</f>
        <v>43.65</v>
      </c>
      <c r="H1364" s="106">
        <f>H1365</f>
        <v>43.64</v>
      </c>
      <c r="I1364" s="106">
        <f t="shared" si="85"/>
        <v>99.97709049255441</v>
      </c>
    </row>
    <row r="1365" spans="1:9" ht="31.5">
      <c r="A1365" s="39" t="s">
        <v>228</v>
      </c>
      <c r="B1365" s="28"/>
      <c r="C1365" s="28">
        <v>11</v>
      </c>
      <c r="D1365" s="45" t="s">
        <v>221</v>
      </c>
      <c r="E1365" s="37" t="s">
        <v>77</v>
      </c>
      <c r="F1365" s="32">
        <v>240</v>
      </c>
      <c r="G1365" s="105">
        <v>43.65</v>
      </c>
      <c r="H1365" s="106">
        <v>43.64</v>
      </c>
      <c r="I1365" s="106">
        <f t="shared" si="85"/>
        <v>99.97709049255441</v>
      </c>
    </row>
    <row r="1366" spans="1:9" ht="31.5">
      <c r="A1366" s="40" t="s">
        <v>234</v>
      </c>
      <c r="B1366" s="28"/>
      <c r="C1366" s="28">
        <v>11</v>
      </c>
      <c r="D1366" s="45" t="s">
        <v>221</v>
      </c>
      <c r="E1366" s="37" t="s">
        <v>77</v>
      </c>
      <c r="F1366" s="53">
        <v>600</v>
      </c>
      <c r="G1366" s="111">
        <f>SUM(G1367,G1369)</f>
        <v>3718.81</v>
      </c>
      <c r="H1366" s="106">
        <f>H1367+H1369</f>
        <v>3718.81</v>
      </c>
      <c r="I1366" s="106">
        <f t="shared" si="85"/>
        <v>100</v>
      </c>
    </row>
    <row r="1367" spans="1:9" s="12" customFormat="1" ht="15.75">
      <c r="A1367" s="40" t="s">
        <v>235</v>
      </c>
      <c r="B1367" s="28"/>
      <c r="C1367" s="28">
        <v>11</v>
      </c>
      <c r="D1367" s="45" t="s">
        <v>221</v>
      </c>
      <c r="E1367" s="37" t="s">
        <v>77</v>
      </c>
      <c r="F1367" s="53">
        <v>610</v>
      </c>
      <c r="G1367" s="111">
        <f>SUM(G1368)</f>
        <v>280.20999999999998</v>
      </c>
      <c r="H1367" s="106">
        <f>H1368</f>
        <v>280.20999999999998</v>
      </c>
      <c r="I1367" s="106">
        <f t="shared" si="85"/>
        <v>100</v>
      </c>
    </row>
    <row r="1368" spans="1:9" s="12" customFormat="1" ht="15.75">
      <c r="A1368" s="40" t="s">
        <v>238</v>
      </c>
      <c r="B1368" s="28"/>
      <c r="C1368" s="28">
        <v>11</v>
      </c>
      <c r="D1368" s="45" t="s">
        <v>221</v>
      </c>
      <c r="E1368" s="37" t="s">
        <v>77</v>
      </c>
      <c r="F1368" s="53">
        <v>612</v>
      </c>
      <c r="G1368" s="111">
        <v>280.20999999999998</v>
      </c>
      <c r="H1368" s="106">
        <v>280.20999999999998</v>
      </c>
      <c r="I1368" s="106">
        <f t="shared" si="85"/>
        <v>100</v>
      </c>
    </row>
    <row r="1369" spans="1:9" ht="15.75">
      <c r="A1369" s="40" t="s">
        <v>296</v>
      </c>
      <c r="B1369" s="28"/>
      <c r="C1369" s="28">
        <v>11</v>
      </c>
      <c r="D1369" s="45" t="s">
        <v>221</v>
      </c>
      <c r="E1369" s="37" t="s">
        <v>77</v>
      </c>
      <c r="F1369" s="41">
        <v>620</v>
      </c>
      <c r="G1369" s="111">
        <f>SUM(G1370)</f>
        <v>3438.6</v>
      </c>
      <c r="H1369" s="106">
        <f>H1370</f>
        <v>3438.6</v>
      </c>
      <c r="I1369" s="106">
        <f t="shared" si="85"/>
        <v>100</v>
      </c>
    </row>
    <row r="1370" spans="1:9" ht="15.75">
      <c r="A1370" s="38" t="s">
        <v>298</v>
      </c>
      <c r="B1370" s="28"/>
      <c r="C1370" s="28">
        <v>11</v>
      </c>
      <c r="D1370" s="45" t="s">
        <v>221</v>
      </c>
      <c r="E1370" s="37" t="s">
        <v>77</v>
      </c>
      <c r="F1370" s="41">
        <v>622</v>
      </c>
      <c r="G1370" s="111">
        <v>3438.6</v>
      </c>
      <c r="H1370" s="106">
        <v>3438.6</v>
      </c>
      <c r="I1370" s="106">
        <f t="shared" si="85"/>
        <v>100</v>
      </c>
    </row>
    <row r="1371" spans="1:9" ht="63">
      <c r="A1371" s="52" t="s">
        <v>169</v>
      </c>
      <c r="B1371" s="28"/>
      <c r="C1371" s="28">
        <v>11</v>
      </c>
      <c r="D1371" s="45" t="s">
        <v>221</v>
      </c>
      <c r="E1371" s="37" t="s">
        <v>73</v>
      </c>
      <c r="F1371" s="41"/>
      <c r="G1371" s="111">
        <f>SUM(G1372,G1378,G1386,)</f>
        <v>569.71999999999991</v>
      </c>
      <c r="H1371" s="106">
        <f>H1372+H1378+H1386</f>
        <v>569.68999999999994</v>
      </c>
      <c r="I1371" s="106">
        <f t="shared" si="85"/>
        <v>99.994734255423722</v>
      </c>
    </row>
    <row r="1372" spans="1:9" ht="47.25">
      <c r="A1372" s="52" t="s">
        <v>74</v>
      </c>
      <c r="B1372" s="28"/>
      <c r="C1372" s="28">
        <v>11</v>
      </c>
      <c r="D1372" s="45" t="s">
        <v>221</v>
      </c>
      <c r="E1372" s="37" t="s">
        <v>155</v>
      </c>
      <c r="F1372" s="41"/>
      <c r="G1372" s="111">
        <f>SUM(G1373)</f>
        <v>99.7</v>
      </c>
      <c r="H1372" s="106">
        <f>H1373</f>
        <v>99.68</v>
      </c>
      <c r="I1372" s="106">
        <f t="shared" si="85"/>
        <v>99.97993981945838</v>
      </c>
    </row>
    <row r="1373" spans="1:9" ht="31.5">
      <c r="A1373" s="40" t="s">
        <v>234</v>
      </c>
      <c r="B1373" s="28"/>
      <c r="C1373" s="28">
        <v>11</v>
      </c>
      <c r="D1373" s="45" t="s">
        <v>221</v>
      </c>
      <c r="E1373" s="37" t="s">
        <v>155</v>
      </c>
      <c r="F1373" s="53">
        <v>600</v>
      </c>
      <c r="G1373" s="111">
        <f>SUM(G1374,G1376)</f>
        <v>99.7</v>
      </c>
      <c r="H1373" s="106">
        <f>H1374+H1376</f>
        <v>99.68</v>
      </c>
      <c r="I1373" s="106">
        <f t="shared" si="85"/>
        <v>99.97993981945838</v>
      </c>
    </row>
    <row r="1374" spans="1:9" s="12" customFormat="1" ht="15.75">
      <c r="A1374" s="40" t="s">
        <v>235</v>
      </c>
      <c r="B1374" s="28"/>
      <c r="C1374" s="28">
        <v>11</v>
      </c>
      <c r="D1374" s="45" t="s">
        <v>221</v>
      </c>
      <c r="E1374" s="37" t="s">
        <v>155</v>
      </c>
      <c r="F1374" s="53">
        <v>610</v>
      </c>
      <c r="G1374" s="111">
        <f>SUM(G1375)</f>
        <v>20.7</v>
      </c>
      <c r="H1374" s="106">
        <f>H1375</f>
        <v>20.7</v>
      </c>
      <c r="I1374" s="106">
        <f t="shared" si="85"/>
        <v>100</v>
      </c>
    </row>
    <row r="1375" spans="1:9" s="12" customFormat="1" ht="15.75">
      <c r="A1375" s="40" t="s">
        <v>238</v>
      </c>
      <c r="B1375" s="28"/>
      <c r="C1375" s="28">
        <v>11</v>
      </c>
      <c r="D1375" s="45" t="s">
        <v>221</v>
      </c>
      <c r="E1375" s="37" t="s">
        <v>155</v>
      </c>
      <c r="F1375" s="53">
        <v>612</v>
      </c>
      <c r="G1375" s="111">
        <v>20.7</v>
      </c>
      <c r="H1375" s="106">
        <v>20.7</v>
      </c>
      <c r="I1375" s="106">
        <f t="shared" si="85"/>
        <v>100</v>
      </c>
    </row>
    <row r="1376" spans="1:9" ht="15.75">
      <c r="A1376" s="40" t="s">
        <v>296</v>
      </c>
      <c r="B1376" s="28"/>
      <c r="C1376" s="28">
        <v>11</v>
      </c>
      <c r="D1376" s="45" t="s">
        <v>221</v>
      </c>
      <c r="E1376" s="37" t="s">
        <v>155</v>
      </c>
      <c r="F1376" s="41">
        <v>620</v>
      </c>
      <c r="G1376" s="111">
        <f>SUM(G1377)</f>
        <v>79</v>
      </c>
      <c r="H1376" s="106">
        <f>H1377</f>
        <v>78.98</v>
      </c>
      <c r="I1376" s="106">
        <f t="shared" si="85"/>
        <v>99.974683544303801</v>
      </c>
    </row>
    <row r="1377" spans="1:9" ht="15.75">
      <c r="A1377" s="38" t="s">
        <v>298</v>
      </c>
      <c r="B1377" s="28"/>
      <c r="C1377" s="28">
        <v>11</v>
      </c>
      <c r="D1377" s="45" t="s">
        <v>221</v>
      </c>
      <c r="E1377" s="37" t="s">
        <v>155</v>
      </c>
      <c r="F1377" s="41">
        <v>622</v>
      </c>
      <c r="G1377" s="111">
        <v>79</v>
      </c>
      <c r="H1377" s="106">
        <v>78.98</v>
      </c>
      <c r="I1377" s="106">
        <f t="shared" si="85"/>
        <v>99.974683544303801</v>
      </c>
    </row>
    <row r="1378" spans="1:9" ht="31.5">
      <c r="A1378" s="52" t="s">
        <v>75</v>
      </c>
      <c r="B1378" s="28"/>
      <c r="C1378" s="28">
        <v>11</v>
      </c>
      <c r="D1378" s="45" t="s">
        <v>221</v>
      </c>
      <c r="E1378" s="37" t="s">
        <v>79</v>
      </c>
      <c r="F1378" s="32"/>
      <c r="G1378" s="111">
        <f>SUM(G1379,G1381)</f>
        <v>300.41999999999996</v>
      </c>
      <c r="H1378" s="106">
        <f>H1379+H1381</f>
        <v>300.40999999999997</v>
      </c>
      <c r="I1378" s="106">
        <f t="shared" si="85"/>
        <v>99.996671326809135</v>
      </c>
    </row>
    <row r="1379" spans="1:9" ht="31.5">
      <c r="A1379" s="38" t="s">
        <v>324</v>
      </c>
      <c r="B1379" s="28"/>
      <c r="C1379" s="28">
        <v>11</v>
      </c>
      <c r="D1379" s="45" t="s">
        <v>221</v>
      </c>
      <c r="E1379" s="37" t="s">
        <v>79</v>
      </c>
      <c r="F1379" s="67" t="s">
        <v>282</v>
      </c>
      <c r="G1379" s="111">
        <f>SUM(G1380)</f>
        <v>24</v>
      </c>
      <c r="H1379" s="106">
        <f>H1380</f>
        <v>24</v>
      </c>
      <c r="I1379" s="106">
        <f t="shared" si="85"/>
        <v>100</v>
      </c>
    </row>
    <row r="1380" spans="1:9" ht="31.5">
      <c r="A1380" s="39" t="s">
        <v>228</v>
      </c>
      <c r="B1380" s="28"/>
      <c r="C1380" s="28">
        <v>11</v>
      </c>
      <c r="D1380" s="45" t="s">
        <v>221</v>
      </c>
      <c r="E1380" s="37" t="s">
        <v>79</v>
      </c>
      <c r="F1380" s="32">
        <v>240</v>
      </c>
      <c r="G1380" s="105">
        <v>24</v>
      </c>
      <c r="H1380" s="106">
        <v>24</v>
      </c>
      <c r="I1380" s="106">
        <f t="shared" si="85"/>
        <v>100</v>
      </c>
    </row>
    <row r="1381" spans="1:9" ht="31.5">
      <c r="A1381" s="40" t="s">
        <v>234</v>
      </c>
      <c r="B1381" s="28"/>
      <c r="C1381" s="28">
        <v>11</v>
      </c>
      <c r="D1381" s="45" t="s">
        <v>221</v>
      </c>
      <c r="E1381" s="37" t="s">
        <v>79</v>
      </c>
      <c r="F1381" s="53">
        <v>600</v>
      </c>
      <c r="G1381" s="111">
        <f>SUM(G1384,G1382)</f>
        <v>276.41999999999996</v>
      </c>
      <c r="H1381" s="106">
        <f>H1382+H1384</f>
        <v>276.40999999999997</v>
      </c>
      <c r="I1381" s="106">
        <f t="shared" si="85"/>
        <v>99.99638231676434</v>
      </c>
    </row>
    <row r="1382" spans="1:9" s="12" customFormat="1" ht="15.75">
      <c r="A1382" s="40" t="s">
        <v>235</v>
      </c>
      <c r="B1382" s="28"/>
      <c r="C1382" s="28">
        <v>11</v>
      </c>
      <c r="D1382" s="45" t="s">
        <v>221</v>
      </c>
      <c r="E1382" s="37" t="s">
        <v>79</v>
      </c>
      <c r="F1382" s="53">
        <v>610</v>
      </c>
      <c r="G1382" s="111">
        <f>SUM(G1383)</f>
        <v>28.22</v>
      </c>
      <c r="H1382" s="106">
        <f>H1383</f>
        <v>28.22</v>
      </c>
      <c r="I1382" s="106">
        <f t="shared" si="85"/>
        <v>100</v>
      </c>
    </row>
    <row r="1383" spans="1:9" s="12" customFormat="1" ht="15.75">
      <c r="A1383" s="40" t="s">
        <v>238</v>
      </c>
      <c r="B1383" s="28"/>
      <c r="C1383" s="28">
        <v>11</v>
      </c>
      <c r="D1383" s="45" t="s">
        <v>221</v>
      </c>
      <c r="E1383" s="37" t="s">
        <v>79</v>
      </c>
      <c r="F1383" s="53">
        <v>612</v>
      </c>
      <c r="G1383" s="111">
        <v>28.22</v>
      </c>
      <c r="H1383" s="106">
        <v>28.22</v>
      </c>
      <c r="I1383" s="106">
        <f t="shared" si="85"/>
        <v>100</v>
      </c>
    </row>
    <row r="1384" spans="1:9" ht="15.75">
      <c r="A1384" s="40" t="s">
        <v>296</v>
      </c>
      <c r="B1384" s="28"/>
      <c r="C1384" s="28">
        <v>11</v>
      </c>
      <c r="D1384" s="45" t="s">
        <v>221</v>
      </c>
      <c r="E1384" s="37" t="s">
        <v>79</v>
      </c>
      <c r="F1384" s="41">
        <v>620</v>
      </c>
      <c r="G1384" s="111">
        <f>SUM(G1385)</f>
        <v>248.2</v>
      </c>
      <c r="H1384" s="106">
        <f>H1385</f>
        <v>248.19</v>
      </c>
      <c r="I1384" s="106">
        <f t="shared" si="85"/>
        <v>99.99597099113619</v>
      </c>
    </row>
    <row r="1385" spans="1:9" ht="15.75">
      <c r="A1385" s="38" t="s">
        <v>298</v>
      </c>
      <c r="B1385" s="28"/>
      <c r="C1385" s="28">
        <v>11</v>
      </c>
      <c r="D1385" s="45" t="s">
        <v>221</v>
      </c>
      <c r="E1385" s="37" t="s">
        <v>79</v>
      </c>
      <c r="F1385" s="41">
        <v>622</v>
      </c>
      <c r="G1385" s="111">
        <v>248.2</v>
      </c>
      <c r="H1385" s="106">
        <v>248.19</v>
      </c>
      <c r="I1385" s="106">
        <f t="shared" si="85"/>
        <v>99.99597099113619</v>
      </c>
    </row>
    <row r="1386" spans="1:9" ht="15.75">
      <c r="A1386" s="52" t="s">
        <v>372</v>
      </c>
      <c r="B1386" s="28"/>
      <c r="C1386" s="28">
        <v>11</v>
      </c>
      <c r="D1386" s="45" t="s">
        <v>221</v>
      </c>
      <c r="E1386" s="37" t="s">
        <v>80</v>
      </c>
      <c r="F1386" s="41"/>
      <c r="G1386" s="111">
        <f>SUM(G1387,G1389)</f>
        <v>169.6</v>
      </c>
      <c r="H1386" s="106">
        <f>H1387+H1389</f>
        <v>169.6</v>
      </c>
      <c r="I1386" s="106">
        <f t="shared" si="85"/>
        <v>100</v>
      </c>
    </row>
    <row r="1387" spans="1:9" ht="31.5">
      <c r="A1387" s="38" t="s">
        <v>324</v>
      </c>
      <c r="B1387" s="28"/>
      <c r="C1387" s="28">
        <v>11</v>
      </c>
      <c r="D1387" s="45" t="s">
        <v>221</v>
      </c>
      <c r="E1387" s="37" t="s">
        <v>80</v>
      </c>
      <c r="F1387" s="67" t="s">
        <v>282</v>
      </c>
      <c r="G1387" s="111">
        <f>SUM(G1388)</f>
        <v>87.6</v>
      </c>
      <c r="H1387" s="106">
        <f>H1388</f>
        <v>87.6</v>
      </c>
      <c r="I1387" s="106">
        <f t="shared" si="85"/>
        <v>100</v>
      </c>
    </row>
    <row r="1388" spans="1:9" ht="31.5">
      <c r="A1388" s="39" t="s">
        <v>228</v>
      </c>
      <c r="B1388" s="28"/>
      <c r="C1388" s="28">
        <v>11</v>
      </c>
      <c r="D1388" s="45" t="s">
        <v>221</v>
      </c>
      <c r="E1388" s="37" t="s">
        <v>80</v>
      </c>
      <c r="F1388" s="32">
        <v>240</v>
      </c>
      <c r="G1388" s="105">
        <v>87.6</v>
      </c>
      <c r="H1388" s="106">
        <v>87.6</v>
      </c>
      <c r="I1388" s="106">
        <f t="shared" si="85"/>
        <v>100</v>
      </c>
    </row>
    <row r="1389" spans="1:9" s="12" customFormat="1" ht="31.5">
      <c r="A1389" s="40" t="s">
        <v>234</v>
      </c>
      <c r="B1389" s="28"/>
      <c r="C1389" s="28">
        <v>11</v>
      </c>
      <c r="D1389" s="45" t="s">
        <v>221</v>
      </c>
      <c r="E1389" s="37" t="s">
        <v>80</v>
      </c>
      <c r="F1389" s="32">
        <v>600</v>
      </c>
      <c r="G1389" s="111">
        <f t="shared" ref="G1389:G1390" si="86">SUM(G1390)</f>
        <v>82</v>
      </c>
      <c r="H1389" s="106">
        <f>H1390</f>
        <v>82</v>
      </c>
      <c r="I1389" s="106">
        <f t="shared" si="85"/>
        <v>100</v>
      </c>
    </row>
    <row r="1390" spans="1:9" s="12" customFormat="1" ht="15.75">
      <c r="A1390" s="40" t="s">
        <v>296</v>
      </c>
      <c r="B1390" s="28"/>
      <c r="C1390" s="28">
        <v>11</v>
      </c>
      <c r="D1390" s="45" t="s">
        <v>221</v>
      </c>
      <c r="E1390" s="37" t="s">
        <v>80</v>
      </c>
      <c r="F1390" s="41">
        <v>620</v>
      </c>
      <c r="G1390" s="111">
        <f t="shared" si="86"/>
        <v>82</v>
      </c>
      <c r="H1390" s="106">
        <f>H1391</f>
        <v>82</v>
      </c>
      <c r="I1390" s="106">
        <f t="shared" si="85"/>
        <v>100</v>
      </c>
    </row>
    <row r="1391" spans="1:9" s="12" customFormat="1" ht="15.75">
      <c r="A1391" s="38" t="s">
        <v>298</v>
      </c>
      <c r="B1391" s="28"/>
      <c r="C1391" s="28">
        <v>11</v>
      </c>
      <c r="D1391" s="45" t="s">
        <v>221</v>
      </c>
      <c r="E1391" s="37" t="s">
        <v>80</v>
      </c>
      <c r="F1391" s="41">
        <v>622</v>
      </c>
      <c r="G1391" s="105">
        <v>82</v>
      </c>
      <c r="H1391" s="106">
        <v>82</v>
      </c>
      <c r="I1391" s="106">
        <f t="shared" si="85"/>
        <v>100</v>
      </c>
    </row>
    <row r="1392" spans="1:9" ht="63">
      <c r="A1392" s="52" t="s">
        <v>476</v>
      </c>
      <c r="B1392" s="28"/>
      <c r="C1392" s="28">
        <v>11</v>
      </c>
      <c r="D1392" s="45" t="s">
        <v>221</v>
      </c>
      <c r="E1392" s="37" t="s">
        <v>76</v>
      </c>
      <c r="F1392" s="32"/>
      <c r="G1392" s="111">
        <f>SUM(G1393)</f>
        <v>141.30000000000001</v>
      </c>
      <c r="H1392" s="106">
        <f>H1393</f>
        <v>141.27000000000001</v>
      </c>
      <c r="I1392" s="106">
        <f t="shared" si="85"/>
        <v>99.978768577494691</v>
      </c>
    </row>
    <row r="1393" spans="1:9" ht="47.25">
      <c r="A1393" s="52" t="s">
        <v>81</v>
      </c>
      <c r="B1393" s="28"/>
      <c r="C1393" s="28">
        <v>11</v>
      </c>
      <c r="D1393" s="45" t="s">
        <v>221</v>
      </c>
      <c r="E1393" s="37" t="s">
        <v>156</v>
      </c>
      <c r="F1393" s="32"/>
      <c r="G1393" s="111">
        <f>SUM(G1394)</f>
        <v>141.30000000000001</v>
      </c>
      <c r="H1393" s="106">
        <f>H1394</f>
        <v>141.27000000000001</v>
      </c>
      <c r="I1393" s="106">
        <f t="shared" si="85"/>
        <v>99.978768577494691</v>
      </c>
    </row>
    <row r="1394" spans="1:9" ht="31.5">
      <c r="A1394" s="38" t="s">
        <v>324</v>
      </c>
      <c r="B1394" s="28"/>
      <c r="C1394" s="28">
        <v>11</v>
      </c>
      <c r="D1394" s="45" t="s">
        <v>221</v>
      </c>
      <c r="E1394" s="37" t="s">
        <v>156</v>
      </c>
      <c r="F1394" s="67" t="s">
        <v>282</v>
      </c>
      <c r="G1394" s="111">
        <f>SUM(G1395)</f>
        <v>141.30000000000001</v>
      </c>
      <c r="H1394" s="106">
        <f>H1395</f>
        <v>141.27000000000001</v>
      </c>
      <c r="I1394" s="106">
        <f t="shared" si="85"/>
        <v>99.978768577494691</v>
      </c>
    </row>
    <row r="1395" spans="1:9" ht="31.5">
      <c r="A1395" s="39" t="s">
        <v>228</v>
      </c>
      <c r="B1395" s="28"/>
      <c r="C1395" s="28">
        <v>11</v>
      </c>
      <c r="D1395" s="45" t="s">
        <v>221</v>
      </c>
      <c r="E1395" s="37" t="s">
        <v>156</v>
      </c>
      <c r="F1395" s="32">
        <v>240</v>
      </c>
      <c r="G1395" s="105">
        <v>141.30000000000001</v>
      </c>
      <c r="H1395" s="106">
        <v>141.27000000000001</v>
      </c>
      <c r="I1395" s="106">
        <f t="shared" si="85"/>
        <v>99.978768577494691</v>
      </c>
    </row>
    <row r="1396" spans="1:9" ht="63">
      <c r="A1396" s="34" t="s">
        <v>736</v>
      </c>
      <c r="B1396" s="28"/>
      <c r="C1396" s="28">
        <v>11</v>
      </c>
      <c r="D1396" s="45" t="s">
        <v>221</v>
      </c>
      <c r="E1396" s="37" t="s">
        <v>83</v>
      </c>
      <c r="F1396" s="32"/>
      <c r="G1396" s="111">
        <f>SUM(G1397)</f>
        <v>124.2</v>
      </c>
      <c r="H1396" s="106">
        <f>H1397</f>
        <v>124.13</v>
      </c>
      <c r="I1396" s="106">
        <f t="shared" si="85"/>
        <v>99.943639291465374</v>
      </c>
    </row>
    <row r="1397" spans="1:9" ht="31.5">
      <c r="A1397" s="34" t="s">
        <v>84</v>
      </c>
      <c r="B1397" s="28"/>
      <c r="C1397" s="28">
        <v>11</v>
      </c>
      <c r="D1397" s="45" t="s">
        <v>221</v>
      </c>
      <c r="E1397" s="37" t="s">
        <v>157</v>
      </c>
      <c r="F1397" s="32"/>
      <c r="G1397" s="111">
        <f>SUM(G1398)</f>
        <v>124.2</v>
      </c>
      <c r="H1397" s="106">
        <f>H1398</f>
        <v>124.13</v>
      </c>
      <c r="I1397" s="106">
        <f t="shared" si="85"/>
        <v>99.943639291465374</v>
      </c>
    </row>
    <row r="1398" spans="1:9" ht="31.5">
      <c r="A1398" s="38" t="s">
        <v>324</v>
      </c>
      <c r="B1398" s="28"/>
      <c r="C1398" s="28">
        <v>11</v>
      </c>
      <c r="D1398" s="45" t="s">
        <v>221</v>
      </c>
      <c r="E1398" s="37" t="s">
        <v>157</v>
      </c>
      <c r="F1398" s="67" t="s">
        <v>282</v>
      </c>
      <c r="G1398" s="111">
        <f>SUM(G1399)</f>
        <v>124.2</v>
      </c>
      <c r="H1398" s="106">
        <f>H1399</f>
        <v>124.13</v>
      </c>
      <c r="I1398" s="106">
        <f t="shared" si="85"/>
        <v>99.943639291465374</v>
      </c>
    </row>
    <row r="1399" spans="1:9" ht="31.5">
      <c r="A1399" s="39" t="s">
        <v>228</v>
      </c>
      <c r="B1399" s="28"/>
      <c r="C1399" s="28">
        <v>11</v>
      </c>
      <c r="D1399" s="45" t="s">
        <v>221</v>
      </c>
      <c r="E1399" s="37" t="s">
        <v>157</v>
      </c>
      <c r="F1399" s="32">
        <v>240</v>
      </c>
      <c r="G1399" s="105">
        <v>124.2</v>
      </c>
      <c r="H1399" s="106">
        <v>124.13</v>
      </c>
      <c r="I1399" s="106">
        <f t="shared" si="85"/>
        <v>99.943639291465374</v>
      </c>
    </row>
    <row r="1400" spans="1:9" ht="31.5">
      <c r="A1400" s="34" t="s">
        <v>344</v>
      </c>
      <c r="B1400" s="28"/>
      <c r="C1400" s="28">
        <v>11</v>
      </c>
      <c r="D1400" s="45" t="s">
        <v>221</v>
      </c>
      <c r="E1400" s="36" t="s">
        <v>38</v>
      </c>
      <c r="F1400" s="41"/>
      <c r="G1400" s="111">
        <f>SUM(G1402)</f>
        <v>760.96</v>
      </c>
      <c r="H1400" s="106">
        <f>H1401</f>
        <v>760.96</v>
      </c>
      <c r="I1400" s="106">
        <f t="shared" si="85"/>
        <v>100</v>
      </c>
    </row>
    <row r="1401" spans="1:9" ht="31.5">
      <c r="A1401" s="40" t="s">
        <v>460</v>
      </c>
      <c r="B1401" s="28"/>
      <c r="C1401" s="28">
        <v>11</v>
      </c>
      <c r="D1401" s="45" t="s">
        <v>221</v>
      </c>
      <c r="E1401" s="36" t="s">
        <v>461</v>
      </c>
      <c r="F1401" s="41"/>
      <c r="G1401" s="111">
        <f>SUM(G1402)</f>
        <v>760.96</v>
      </c>
      <c r="H1401" s="106">
        <f>H1402</f>
        <v>760.96</v>
      </c>
      <c r="I1401" s="106">
        <f t="shared" si="85"/>
        <v>100</v>
      </c>
    </row>
    <row r="1402" spans="1:9" ht="31.5">
      <c r="A1402" s="40" t="s">
        <v>462</v>
      </c>
      <c r="B1402" s="36"/>
      <c r="C1402" s="28">
        <v>11</v>
      </c>
      <c r="D1402" s="45" t="s">
        <v>221</v>
      </c>
      <c r="E1402" s="36" t="s">
        <v>463</v>
      </c>
      <c r="F1402" s="41"/>
      <c r="G1402" s="111">
        <f>SUM(G1403,G1405)</f>
        <v>760.96</v>
      </c>
      <c r="H1402" s="106">
        <f>H1403+H1405</f>
        <v>760.96</v>
      </c>
      <c r="I1402" s="106">
        <f t="shared" si="85"/>
        <v>100</v>
      </c>
    </row>
    <row r="1403" spans="1:9" s="12" customFormat="1" ht="31.5">
      <c r="A1403" s="38" t="s">
        <v>324</v>
      </c>
      <c r="B1403" s="28"/>
      <c r="C1403" s="28">
        <v>11</v>
      </c>
      <c r="D1403" s="45" t="s">
        <v>221</v>
      </c>
      <c r="E1403" s="36" t="s">
        <v>463</v>
      </c>
      <c r="F1403" s="67" t="s">
        <v>282</v>
      </c>
      <c r="G1403" s="111">
        <f>SUM(G1404)</f>
        <v>116.5</v>
      </c>
      <c r="H1403" s="106">
        <f>H1404</f>
        <v>116.5</v>
      </c>
      <c r="I1403" s="106">
        <f t="shared" si="85"/>
        <v>100</v>
      </c>
    </row>
    <row r="1404" spans="1:9" s="12" customFormat="1" ht="31.5">
      <c r="A1404" s="39" t="s">
        <v>228</v>
      </c>
      <c r="B1404" s="28"/>
      <c r="C1404" s="28">
        <v>11</v>
      </c>
      <c r="D1404" s="45" t="s">
        <v>221</v>
      </c>
      <c r="E1404" s="36" t="s">
        <v>463</v>
      </c>
      <c r="F1404" s="32">
        <v>240</v>
      </c>
      <c r="G1404" s="105">
        <v>116.5</v>
      </c>
      <c r="H1404" s="106">
        <v>116.5</v>
      </c>
      <c r="I1404" s="106">
        <f t="shared" si="85"/>
        <v>100</v>
      </c>
    </row>
    <row r="1405" spans="1:9" ht="31.5">
      <c r="A1405" s="40" t="s">
        <v>234</v>
      </c>
      <c r="B1405" s="28"/>
      <c r="C1405" s="28">
        <v>11</v>
      </c>
      <c r="D1405" s="45" t="s">
        <v>221</v>
      </c>
      <c r="E1405" s="36" t="s">
        <v>463</v>
      </c>
      <c r="F1405" s="53">
        <v>600</v>
      </c>
      <c r="G1405" s="111">
        <f>SUM(G1406,G1408)</f>
        <v>644.46</v>
      </c>
      <c r="H1405" s="106">
        <f>H1406+H1408</f>
        <v>644.46</v>
      </c>
      <c r="I1405" s="106">
        <f t="shared" si="85"/>
        <v>100</v>
      </c>
    </row>
    <row r="1406" spans="1:9" s="12" customFormat="1" ht="15.75">
      <c r="A1406" s="40" t="s">
        <v>235</v>
      </c>
      <c r="B1406" s="28"/>
      <c r="C1406" s="28">
        <v>11</v>
      </c>
      <c r="D1406" s="45" t="s">
        <v>221</v>
      </c>
      <c r="E1406" s="36" t="s">
        <v>463</v>
      </c>
      <c r="F1406" s="53">
        <v>610</v>
      </c>
      <c r="G1406" s="111">
        <f>SUM(G1407)</f>
        <v>187.3</v>
      </c>
      <c r="H1406" s="106">
        <f>H1407</f>
        <v>187.3</v>
      </c>
      <c r="I1406" s="106">
        <f t="shared" si="85"/>
        <v>100</v>
      </c>
    </row>
    <row r="1407" spans="1:9" s="12" customFormat="1" ht="15.75">
      <c r="A1407" s="40" t="s">
        <v>238</v>
      </c>
      <c r="B1407" s="28"/>
      <c r="C1407" s="28">
        <v>11</v>
      </c>
      <c r="D1407" s="45" t="s">
        <v>221</v>
      </c>
      <c r="E1407" s="36" t="s">
        <v>463</v>
      </c>
      <c r="F1407" s="53">
        <v>612</v>
      </c>
      <c r="G1407" s="111">
        <v>187.3</v>
      </c>
      <c r="H1407" s="106">
        <v>187.3</v>
      </c>
      <c r="I1407" s="106">
        <f t="shared" si="85"/>
        <v>100</v>
      </c>
    </row>
    <row r="1408" spans="1:9" ht="15.75">
      <c r="A1408" s="40" t="s">
        <v>296</v>
      </c>
      <c r="B1408" s="28"/>
      <c r="C1408" s="28">
        <v>11</v>
      </c>
      <c r="D1408" s="45" t="s">
        <v>221</v>
      </c>
      <c r="E1408" s="36" t="s">
        <v>463</v>
      </c>
      <c r="F1408" s="41">
        <v>620</v>
      </c>
      <c r="G1408" s="111">
        <f>SUM(G1409)</f>
        <v>457.16</v>
      </c>
      <c r="H1408" s="106">
        <f>H1409</f>
        <v>457.16</v>
      </c>
      <c r="I1408" s="106">
        <f t="shared" si="85"/>
        <v>100</v>
      </c>
    </row>
    <row r="1409" spans="1:9" ht="15.75">
      <c r="A1409" s="38" t="s">
        <v>298</v>
      </c>
      <c r="B1409" s="28"/>
      <c r="C1409" s="28">
        <v>11</v>
      </c>
      <c r="D1409" s="45" t="s">
        <v>221</v>
      </c>
      <c r="E1409" s="36" t="s">
        <v>463</v>
      </c>
      <c r="F1409" s="41">
        <v>622</v>
      </c>
      <c r="G1409" s="111">
        <v>457.16</v>
      </c>
      <c r="H1409" s="106">
        <v>457.16</v>
      </c>
      <c r="I1409" s="106">
        <f t="shared" si="85"/>
        <v>100</v>
      </c>
    </row>
    <row r="1410" spans="1:9" ht="15.75">
      <c r="A1410" s="38" t="s">
        <v>305</v>
      </c>
      <c r="B1410" s="32"/>
      <c r="C1410" s="32">
        <v>11</v>
      </c>
      <c r="D1410" s="45" t="s">
        <v>223</v>
      </c>
      <c r="E1410" s="75"/>
      <c r="F1410" s="32"/>
      <c r="G1410" s="111">
        <f>SUM(G1411,)</f>
        <v>22083.1</v>
      </c>
      <c r="H1410" s="106">
        <f>H1411</f>
        <v>20561.5</v>
      </c>
      <c r="I1410" s="106">
        <f t="shared" si="85"/>
        <v>93.109663045496333</v>
      </c>
    </row>
    <row r="1411" spans="1:9" ht="31.5">
      <c r="A1411" s="34" t="s">
        <v>327</v>
      </c>
      <c r="B1411" s="28"/>
      <c r="C1411" s="28">
        <v>11</v>
      </c>
      <c r="D1411" s="45" t="s">
        <v>223</v>
      </c>
      <c r="E1411" s="36" t="s">
        <v>28</v>
      </c>
      <c r="F1411" s="32"/>
      <c r="G1411" s="111">
        <f>SUM(G1412,G1427)</f>
        <v>22083.1</v>
      </c>
      <c r="H1411" s="106">
        <f>H1412+H1427</f>
        <v>20561.5</v>
      </c>
      <c r="I1411" s="106">
        <f t="shared" si="85"/>
        <v>93.109663045496333</v>
      </c>
    </row>
    <row r="1412" spans="1:9" ht="31.5">
      <c r="A1412" s="34" t="s">
        <v>350</v>
      </c>
      <c r="B1412" s="28"/>
      <c r="C1412" s="28">
        <v>11</v>
      </c>
      <c r="D1412" s="45" t="s">
        <v>223</v>
      </c>
      <c r="E1412" s="37" t="s">
        <v>29</v>
      </c>
      <c r="F1412" s="32"/>
      <c r="G1412" s="111">
        <f>SUM(G1413)</f>
        <v>12483.099999999999</v>
      </c>
      <c r="H1412" s="106">
        <f>H1413</f>
        <v>12483.099999999999</v>
      </c>
      <c r="I1412" s="106">
        <f t="shared" si="85"/>
        <v>100</v>
      </c>
    </row>
    <row r="1413" spans="1:9" ht="47.25">
      <c r="A1413" s="34" t="s">
        <v>818</v>
      </c>
      <c r="B1413" s="28"/>
      <c r="C1413" s="28">
        <v>11</v>
      </c>
      <c r="D1413" s="45" t="s">
        <v>223</v>
      </c>
      <c r="E1413" s="37" t="s">
        <v>56</v>
      </c>
      <c r="F1413" s="32"/>
      <c r="G1413" s="111">
        <f>SUM(G1414,G1422)</f>
        <v>12483.099999999999</v>
      </c>
      <c r="H1413" s="106">
        <f>H1414+H1422</f>
        <v>12483.099999999999</v>
      </c>
      <c r="I1413" s="106">
        <f t="shared" si="85"/>
        <v>100</v>
      </c>
    </row>
    <row r="1414" spans="1:9" ht="31.5">
      <c r="A1414" s="34" t="s">
        <v>163</v>
      </c>
      <c r="B1414" s="28"/>
      <c r="C1414" s="28">
        <v>11</v>
      </c>
      <c r="D1414" s="45" t="s">
        <v>223</v>
      </c>
      <c r="E1414" s="37" t="s">
        <v>59</v>
      </c>
      <c r="F1414" s="32"/>
      <c r="G1414" s="111">
        <f>SUM(G1415,G1417,G1419)</f>
        <v>11833.099999999999</v>
      </c>
      <c r="H1414" s="106">
        <f>H1415+H1417+H1419</f>
        <v>11833.099999999999</v>
      </c>
      <c r="I1414" s="106">
        <f t="shared" si="85"/>
        <v>100</v>
      </c>
    </row>
    <row r="1415" spans="1:9" s="12" customFormat="1" ht="63">
      <c r="A1415" s="34" t="s">
        <v>224</v>
      </c>
      <c r="B1415" s="32"/>
      <c r="C1415" s="32">
        <v>11</v>
      </c>
      <c r="D1415" s="45" t="s">
        <v>223</v>
      </c>
      <c r="E1415" s="37" t="s">
        <v>59</v>
      </c>
      <c r="F1415" s="32">
        <v>100</v>
      </c>
      <c r="G1415" s="111">
        <f>SUM(G1416)</f>
        <v>2053.6999999999998</v>
      </c>
      <c r="H1415" s="106">
        <f>H1416</f>
        <v>2053.6999999999998</v>
      </c>
      <c r="I1415" s="106">
        <f t="shared" si="85"/>
        <v>100</v>
      </c>
    </row>
    <row r="1416" spans="1:9" s="12" customFormat="1" ht="31.5">
      <c r="A1416" s="52" t="s">
        <v>225</v>
      </c>
      <c r="B1416" s="32"/>
      <c r="C1416" s="32">
        <v>11</v>
      </c>
      <c r="D1416" s="45" t="s">
        <v>223</v>
      </c>
      <c r="E1416" s="37" t="s">
        <v>59</v>
      </c>
      <c r="F1416" s="32">
        <v>120</v>
      </c>
      <c r="G1416" s="105">
        <v>2053.6999999999998</v>
      </c>
      <c r="H1416" s="106">
        <v>2053.6999999999998</v>
      </c>
      <c r="I1416" s="106">
        <f t="shared" si="85"/>
        <v>100</v>
      </c>
    </row>
    <row r="1417" spans="1:9" s="12" customFormat="1" ht="31.5">
      <c r="A1417" s="38" t="s">
        <v>324</v>
      </c>
      <c r="B1417" s="32"/>
      <c r="C1417" s="32">
        <v>11</v>
      </c>
      <c r="D1417" s="45" t="s">
        <v>223</v>
      </c>
      <c r="E1417" s="37" t="s">
        <v>59</v>
      </c>
      <c r="F1417" s="32">
        <v>200</v>
      </c>
      <c r="G1417" s="111">
        <f>SUM(G1418)</f>
        <v>5158.7</v>
      </c>
      <c r="H1417" s="106">
        <f>H1418</f>
        <v>5158.7</v>
      </c>
      <c r="I1417" s="106">
        <f t="shared" si="85"/>
        <v>100</v>
      </c>
    </row>
    <row r="1418" spans="1:9" s="12" customFormat="1" ht="31.5">
      <c r="A1418" s="38" t="s">
        <v>228</v>
      </c>
      <c r="B1418" s="32"/>
      <c r="C1418" s="32">
        <v>11</v>
      </c>
      <c r="D1418" s="45" t="s">
        <v>223</v>
      </c>
      <c r="E1418" s="37" t="s">
        <v>59</v>
      </c>
      <c r="F1418" s="32">
        <v>240</v>
      </c>
      <c r="G1418" s="111">
        <v>5158.7</v>
      </c>
      <c r="H1418" s="106">
        <v>5158.7</v>
      </c>
      <c r="I1418" s="106">
        <f t="shared" si="85"/>
        <v>100</v>
      </c>
    </row>
    <row r="1419" spans="1:9" ht="31.5">
      <c r="A1419" s="40" t="s">
        <v>234</v>
      </c>
      <c r="B1419" s="28"/>
      <c r="C1419" s="28">
        <v>11</v>
      </c>
      <c r="D1419" s="45" t="s">
        <v>223</v>
      </c>
      <c r="E1419" s="37" t="s">
        <v>59</v>
      </c>
      <c r="F1419" s="53">
        <v>600</v>
      </c>
      <c r="G1419" s="111">
        <f>SUM(G1420)</f>
        <v>4620.7</v>
      </c>
      <c r="H1419" s="106">
        <f>H1420</f>
        <v>4620.7</v>
      </c>
      <c r="I1419" s="106">
        <f t="shared" si="85"/>
        <v>100</v>
      </c>
    </row>
    <row r="1420" spans="1:9" ht="15.75">
      <c r="A1420" s="40" t="s">
        <v>296</v>
      </c>
      <c r="B1420" s="28"/>
      <c r="C1420" s="28">
        <v>11</v>
      </c>
      <c r="D1420" s="45" t="s">
        <v>223</v>
      </c>
      <c r="E1420" s="37" t="s">
        <v>59</v>
      </c>
      <c r="F1420" s="41">
        <v>620</v>
      </c>
      <c r="G1420" s="111">
        <f>SUM(G1421)</f>
        <v>4620.7</v>
      </c>
      <c r="H1420" s="106">
        <f>H1421</f>
        <v>4620.7</v>
      </c>
      <c r="I1420" s="106">
        <f t="shared" si="85"/>
        <v>100</v>
      </c>
    </row>
    <row r="1421" spans="1:9" ht="15.75">
      <c r="A1421" s="38" t="s">
        <v>298</v>
      </c>
      <c r="B1421" s="28"/>
      <c r="C1421" s="28">
        <v>11</v>
      </c>
      <c r="D1421" s="45" t="s">
        <v>223</v>
      </c>
      <c r="E1421" s="37" t="s">
        <v>59</v>
      </c>
      <c r="F1421" s="32">
        <v>622</v>
      </c>
      <c r="G1421" s="111">
        <v>4620.7</v>
      </c>
      <c r="H1421" s="106">
        <v>4620.7</v>
      </c>
      <c r="I1421" s="106">
        <f t="shared" ref="I1421:I1455" si="87">(H1421/G1421)*100</f>
        <v>100</v>
      </c>
    </row>
    <row r="1422" spans="1:9" s="12" customFormat="1" ht="47.25">
      <c r="A1422" s="34" t="s">
        <v>164</v>
      </c>
      <c r="B1422" s="32"/>
      <c r="C1422" s="32">
        <v>11</v>
      </c>
      <c r="D1422" s="45" t="s">
        <v>223</v>
      </c>
      <c r="E1422" s="37" t="s">
        <v>165</v>
      </c>
      <c r="F1422" s="32"/>
      <c r="G1422" s="111">
        <f>SUM(G1423,G1425)</f>
        <v>650</v>
      </c>
      <c r="H1422" s="106">
        <f>H1423+H1425</f>
        <v>650</v>
      </c>
      <c r="I1422" s="106">
        <f t="shared" si="87"/>
        <v>100</v>
      </c>
    </row>
    <row r="1423" spans="1:9" s="12" customFormat="1" ht="63">
      <c r="A1423" s="34" t="s">
        <v>224</v>
      </c>
      <c r="B1423" s="32"/>
      <c r="C1423" s="32">
        <v>11</v>
      </c>
      <c r="D1423" s="45" t="s">
        <v>223</v>
      </c>
      <c r="E1423" s="37" t="s">
        <v>165</v>
      </c>
      <c r="F1423" s="41">
        <v>100</v>
      </c>
      <c r="G1423" s="111">
        <f>SUM(G1424)</f>
        <v>450</v>
      </c>
      <c r="H1423" s="106">
        <f>H1424</f>
        <v>450</v>
      </c>
      <c r="I1423" s="106">
        <f t="shared" si="87"/>
        <v>100</v>
      </c>
    </row>
    <row r="1424" spans="1:9" s="12" customFormat="1" ht="15.75">
      <c r="A1424" s="38" t="s">
        <v>237</v>
      </c>
      <c r="B1424" s="32"/>
      <c r="C1424" s="32">
        <v>11</v>
      </c>
      <c r="D1424" s="45" t="s">
        <v>223</v>
      </c>
      <c r="E1424" s="37" t="s">
        <v>165</v>
      </c>
      <c r="F1424" s="41">
        <v>110</v>
      </c>
      <c r="G1424" s="113">
        <v>450</v>
      </c>
      <c r="H1424" s="106">
        <f>58.78+391.22</f>
        <v>450</v>
      </c>
      <c r="I1424" s="106">
        <f t="shared" si="87"/>
        <v>100</v>
      </c>
    </row>
    <row r="1425" spans="1:9" s="12" customFormat="1" ht="31.5">
      <c r="A1425" s="47" t="s">
        <v>324</v>
      </c>
      <c r="B1425" s="32"/>
      <c r="C1425" s="32">
        <v>11</v>
      </c>
      <c r="D1425" s="45" t="s">
        <v>223</v>
      </c>
      <c r="E1425" s="37" t="s">
        <v>165</v>
      </c>
      <c r="F1425" s="32">
        <v>200</v>
      </c>
      <c r="G1425" s="111">
        <f>SUM(G1426)</f>
        <v>200</v>
      </c>
      <c r="H1425" s="106">
        <f>H1426</f>
        <v>200</v>
      </c>
      <c r="I1425" s="106">
        <f t="shared" si="87"/>
        <v>100</v>
      </c>
    </row>
    <row r="1426" spans="1:9" s="12" customFormat="1" ht="31.5">
      <c r="A1426" s="47" t="s">
        <v>228</v>
      </c>
      <c r="B1426" s="32"/>
      <c r="C1426" s="32">
        <v>11</v>
      </c>
      <c r="D1426" s="45" t="s">
        <v>223</v>
      </c>
      <c r="E1426" s="37" t="s">
        <v>165</v>
      </c>
      <c r="F1426" s="32">
        <v>240</v>
      </c>
      <c r="G1426" s="111">
        <v>200</v>
      </c>
      <c r="H1426" s="106">
        <v>200</v>
      </c>
      <c r="I1426" s="106">
        <f t="shared" si="87"/>
        <v>100</v>
      </c>
    </row>
    <row r="1427" spans="1:9" s="12" customFormat="1" ht="47.25">
      <c r="A1427" s="34" t="s">
        <v>201</v>
      </c>
      <c r="B1427" s="32"/>
      <c r="C1427" s="32">
        <v>11</v>
      </c>
      <c r="D1427" s="45" t="s">
        <v>223</v>
      </c>
      <c r="E1427" s="37" t="s">
        <v>30</v>
      </c>
      <c r="F1427" s="32"/>
      <c r="G1427" s="105">
        <f>SUM(G1428)</f>
        <v>9600</v>
      </c>
      <c r="H1427" s="106">
        <f>H1428</f>
        <v>8078.4</v>
      </c>
      <c r="I1427" s="106">
        <f t="shared" si="87"/>
        <v>84.149999999999991</v>
      </c>
    </row>
    <row r="1428" spans="1:9" s="12" customFormat="1" ht="47.25">
      <c r="A1428" s="40" t="s">
        <v>184</v>
      </c>
      <c r="B1428" s="32"/>
      <c r="C1428" s="32">
        <v>11</v>
      </c>
      <c r="D1428" s="45" t="s">
        <v>223</v>
      </c>
      <c r="E1428" s="37" t="s">
        <v>60</v>
      </c>
      <c r="F1428" s="32"/>
      <c r="G1428" s="105">
        <f>SUM(G1429,G1432)</f>
        <v>9600</v>
      </c>
      <c r="H1428" s="106">
        <f>H1429+H1432</f>
        <v>8078.4</v>
      </c>
      <c r="I1428" s="106">
        <f t="shared" si="87"/>
        <v>84.149999999999991</v>
      </c>
    </row>
    <row r="1429" spans="1:9" s="12" customFormat="1" ht="47.25">
      <c r="A1429" s="38" t="s">
        <v>616</v>
      </c>
      <c r="B1429" s="32"/>
      <c r="C1429" s="32">
        <v>11</v>
      </c>
      <c r="D1429" s="45" t="s">
        <v>223</v>
      </c>
      <c r="E1429" s="37" t="s">
        <v>617</v>
      </c>
      <c r="F1429" s="32"/>
      <c r="G1429" s="111">
        <f t="shared" ref="G1429:G1430" si="88">SUM(G1430)</f>
        <v>7113.6</v>
      </c>
      <c r="H1429" s="106">
        <f>H1430</f>
        <v>5986.09</v>
      </c>
      <c r="I1429" s="106">
        <f t="shared" si="87"/>
        <v>84.14993814664868</v>
      </c>
    </row>
    <row r="1430" spans="1:9" s="12" customFormat="1" ht="31.5">
      <c r="A1430" s="38" t="s">
        <v>324</v>
      </c>
      <c r="B1430" s="32"/>
      <c r="C1430" s="32">
        <v>11</v>
      </c>
      <c r="D1430" s="45" t="s">
        <v>223</v>
      </c>
      <c r="E1430" s="37" t="s">
        <v>617</v>
      </c>
      <c r="F1430" s="45" t="s">
        <v>282</v>
      </c>
      <c r="G1430" s="111">
        <f t="shared" si="88"/>
        <v>7113.6</v>
      </c>
      <c r="H1430" s="106">
        <f>H1431</f>
        <v>5986.09</v>
      </c>
      <c r="I1430" s="106">
        <f t="shared" si="87"/>
        <v>84.14993814664868</v>
      </c>
    </row>
    <row r="1431" spans="1:9" s="12" customFormat="1" ht="31.5">
      <c r="A1431" s="52" t="s">
        <v>228</v>
      </c>
      <c r="B1431" s="32"/>
      <c r="C1431" s="32">
        <v>11</v>
      </c>
      <c r="D1431" s="45" t="s">
        <v>223</v>
      </c>
      <c r="E1431" s="37" t="s">
        <v>617</v>
      </c>
      <c r="F1431" s="28">
        <v>240</v>
      </c>
      <c r="G1431" s="111">
        <v>7113.6</v>
      </c>
      <c r="H1431" s="106">
        <v>5986.09</v>
      </c>
      <c r="I1431" s="106">
        <f t="shared" si="87"/>
        <v>84.14993814664868</v>
      </c>
    </row>
    <row r="1432" spans="1:9" s="12" customFormat="1" ht="47.25">
      <c r="A1432" s="38" t="s">
        <v>621</v>
      </c>
      <c r="B1432" s="32"/>
      <c r="C1432" s="32">
        <v>11</v>
      </c>
      <c r="D1432" s="45" t="s">
        <v>223</v>
      </c>
      <c r="E1432" s="37" t="s">
        <v>622</v>
      </c>
      <c r="F1432" s="32"/>
      <c r="G1432" s="111">
        <f t="shared" ref="G1432:G1433" si="89">SUM(G1433)</f>
        <v>2486.4</v>
      </c>
      <c r="H1432" s="106">
        <f>H1433</f>
        <v>2092.31</v>
      </c>
      <c r="I1432" s="106">
        <f t="shared" si="87"/>
        <v>84.150176962676966</v>
      </c>
    </row>
    <row r="1433" spans="1:9" s="12" customFormat="1" ht="31.5">
      <c r="A1433" s="38" t="s">
        <v>324</v>
      </c>
      <c r="B1433" s="32"/>
      <c r="C1433" s="32">
        <v>11</v>
      </c>
      <c r="D1433" s="45" t="s">
        <v>223</v>
      </c>
      <c r="E1433" s="37" t="s">
        <v>622</v>
      </c>
      <c r="F1433" s="45" t="s">
        <v>282</v>
      </c>
      <c r="G1433" s="111">
        <f t="shared" si="89"/>
        <v>2486.4</v>
      </c>
      <c r="H1433" s="106">
        <f>H1434</f>
        <v>2092.31</v>
      </c>
      <c r="I1433" s="106">
        <f t="shared" si="87"/>
        <v>84.150176962676966</v>
      </c>
    </row>
    <row r="1434" spans="1:9" s="12" customFormat="1" ht="31.5">
      <c r="A1434" s="52" t="s">
        <v>228</v>
      </c>
      <c r="B1434" s="32"/>
      <c r="C1434" s="32">
        <v>11</v>
      </c>
      <c r="D1434" s="45" t="s">
        <v>223</v>
      </c>
      <c r="E1434" s="37" t="s">
        <v>622</v>
      </c>
      <c r="F1434" s="28">
        <v>240</v>
      </c>
      <c r="G1434" s="111">
        <v>2486.4</v>
      </c>
      <c r="H1434" s="106">
        <v>2092.31</v>
      </c>
      <c r="I1434" s="106">
        <f t="shared" si="87"/>
        <v>84.150176962676966</v>
      </c>
    </row>
    <row r="1435" spans="1:9" s="12" customFormat="1" ht="15.75">
      <c r="A1435" s="81" t="s">
        <v>786</v>
      </c>
      <c r="B1435" s="32"/>
      <c r="C1435" s="32">
        <v>11</v>
      </c>
      <c r="D1435" s="45" t="s">
        <v>243</v>
      </c>
      <c r="E1435" s="37"/>
      <c r="F1435" s="28"/>
      <c r="G1435" s="111">
        <f>SUM(G1436)</f>
        <v>204</v>
      </c>
      <c r="H1435" s="106">
        <f>H1436</f>
        <v>198.34</v>
      </c>
      <c r="I1435" s="106">
        <f t="shared" si="87"/>
        <v>97.225490196078439</v>
      </c>
    </row>
    <row r="1436" spans="1:9" s="12" customFormat="1" ht="31.5">
      <c r="A1436" s="44" t="s">
        <v>510</v>
      </c>
      <c r="B1436" s="32"/>
      <c r="C1436" s="32">
        <v>11</v>
      </c>
      <c r="D1436" s="45" t="s">
        <v>243</v>
      </c>
      <c r="E1436" s="36" t="s">
        <v>207</v>
      </c>
      <c r="F1436" s="32"/>
      <c r="G1436" s="111">
        <f>SUM(G1437)</f>
        <v>204</v>
      </c>
      <c r="H1436" s="105">
        <f>H1437</f>
        <v>198.34</v>
      </c>
      <c r="I1436" s="106">
        <f t="shared" si="87"/>
        <v>97.225490196078439</v>
      </c>
    </row>
    <row r="1437" spans="1:9" s="12" customFormat="1" ht="63">
      <c r="A1437" s="44" t="s">
        <v>511</v>
      </c>
      <c r="B1437" s="32"/>
      <c r="C1437" s="32">
        <v>11</v>
      </c>
      <c r="D1437" s="45" t="s">
        <v>243</v>
      </c>
      <c r="E1437" s="37" t="s">
        <v>512</v>
      </c>
      <c r="F1437" s="32"/>
      <c r="G1437" s="111">
        <f t="shared" ref="G1437:G1441" si="90">SUM(G1438)</f>
        <v>204</v>
      </c>
      <c r="H1437" s="106">
        <f>H1438</f>
        <v>198.34</v>
      </c>
      <c r="I1437" s="106">
        <f t="shared" si="87"/>
        <v>97.225490196078439</v>
      </c>
    </row>
    <row r="1438" spans="1:9" s="12" customFormat="1" ht="47.25">
      <c r="A1438" s="44" t="s">
        <v>683</v>
      </c>
      <c r="B1438" s="32"/>
      <c r="C1438" s="32">
        <v>11</v>
      </c>
      <c r="D1438" s="45" t="s">
        <v>243</v>
      </c>
      <c r="E1438" s="37" t="s">
        <v>684</v>
      </c>
      <c r="F1438" s="32"/>
      <c r="G1438" s="111">
        <f>SUM(G1439,G1443)</f>
        <v>204</v>
      </c>
      <c r="H1438" s="106">
        <f>H1439+H1443</f>
        <v>198.34</v>
      </c>
      <c r="I1438" s="106">
        <f t="shared" si="87"/>
        <v>97.225490196078439</v>
      </c>
    </row>
    <row r="1439" spans="1:9" s="12" customFormat="1" ht="47.25">
      <c r="A1439" s="34" t="s">
        <v>782</v>
      </c>
      <c r="B1439" s="32"/>
      <c r="C1439" s="32">
        <v>11</v>
      </c>
      <c r="D1439" s="45" t="s">
        <v>243</v>
      </c>
      <c r="E1439" s="37" t="s">
        <v>783</v>
      </c>
      <c r="F1439" s="41"/>
      <c r="G1439" s="111">
        <f>SUM(G1440)</f>
        <v>151</v>
      </c>
      <c r="H1439" s="106">
        <f>H1440</f>
        <v>146.81</v>
      </c>
      <c r="I1439" s="106">
        <f t="shared" si="87"/>
        <v>97.225165562913901</v>
      </c>
    </row>
    <row r="1440" spans="1:9" s="12" customFormat="1" ht="31.5">
      <c r="A1440" s="56" t="s">
        <v>234</v>
      </c>
      <c r="B1440" s="32"/>
      <c r="C1440" s="32">
        <v>11</v>
      </c>
      <c r="D1440" s="45" t="s">
        <v>243</v>
      </c>
      <c r="E1440" s="37" t="s">
        <v>783</v>
      </c>
      <c r="F1440" s="41">
        <v>600</v>
      </c>
      <c r="G1440" s="111">
        <f>SUM(G1441,)</f>
        <v>151</v>
      </c>
      <c r="H1440" s="106">
        <f>H1441</f>
        <v>146.81</v>
      </c>
      <c r="I1440" s="106">
        <f t="shared" si="87"/>
        <v>97.225165562913901</v>
      </c>
    </row>
    <row r="1441" spans="1:9" s="12" customFormat="1" ht="15.75">
      <c r="A1441" s="56" t="s">
        <v>235</v>
      </c>
      <c r="B1441" s="32"/>
      <c r="C1441" s="32">
        <v>11</v>
      </c>
      <c r="D1441" s="45" t="s">
        <v>243</v>
      </c>
      <c r="E1441" s="37" t="s">
        <v>783</v>
      </c>
      <c r="F1441" s="41">
        <v>610</v>
      </c>
      <c r="G1441" s="111">
        <f t="shared" si="90"/>
        <v>151</v>
      </c>
      <c r="H1441" s="106">
        <f>H1442</f>
        <v>146.81</v>
      </c>
      <c r="I1441" s="106">
        <f t="shared" si="87"/>
        <v>97.225165562913901</v>
      </c>
    </row>
    <row r="1442" spans="1:9" s="12" customFormat="1" ht="15.75">
      <c r="A1442" s="56" t="s">
        <v>238</v>
      </c>
      <c r="B1442" s="32"/>
      <c r="C1442" s="32">
        <v>11</v>
      </c>
      <c r="D1442" s="45" t="s">
        <v>243</v>
      </c>
      <c r="E1442" s="37" t="s">
        <v>783</v>
      </c>
      <c r="F1442" s="41">
        <v>612</v>
      </c>
      <c r="G1442" s="111">
        <v>151</v>
      </c>
      <c r="H1442" s="106">
        <v>146.81</v>
      </c>
      <c r="I1442" s="106">
        <f t="shared" si="87"/>
        <v>97.225165562913901</v>
      </c>
    </row>
    <row r="1443" spans="1:9" s="12" customFormat="1" ht="63">
      <c r="A1443" s="34" t="s">
        <v>784</v>
      </c>
      <c r="B1443" s="32"/>
      <c r="C1443" s="32">
        <v>11</v>
      </c>
      <c r="D1443" s="45" t="s">
        <v>243</v>
      </c>
      <c r="E1443" s="37" t="s">
        <v>785</v>
      </c>
      <c r="F1443" s="41"/>
      <c r="G1443" s="111">
        <f t="shared" ref="G1443:G1445" si="91">SUM(G1444)</f>
        <v>53</v>
      </c>
      <c r="H1443" s="106">
        <f>H1444</f>
        <v>51.53</v>
      </c>
      <c r="I1443" s="106">
        <f t="shared" si="87"/>
        <v>97.226415094339629</v>
      </c>
    </row>
    <row r="1444" spans="1:9" s="12" customFormat="1" ht="31.5">
      <c r="A1444" s="56" t="s">
        <v>234</v>
      </c>
      <c r="B1444" s="32"/>
      <c r="C1444" s="32">
        <v>11</v>
      </c>
      <c r="D1444" s="45" t="s">
        <v>243</v>
      </c>
      <c r="E1444" s="37" t="s">
        <v>785</v>
      </c>
      <c r="F1444" s="41">
        <v>600</v>
      </c>
      <c r="G1444" s="111">
        <f t="shared" si="91"/>
        <v>53</v>
      </c>
      <c r="H1444" s="106">
        <f>H1445</f>
        <v>51.53</v>
      </c>
      <c r="I1444" s="106">
        <f t="shared" si="87"/>
        <v>97.226415094339629</v>
      </c>
    </row>
    <row r="1445" spans="1:9" s="12" customFormat="1" ht="15.75">
      <c r="A1445" s="56" t="s">
        <v>235</v>
      </c>
      <c r="B1445" s="32"/>
      <c r="C1445" s="32">
        <v>11</v>
      </c>
      <c r="D1445" s="45" t="s">
        <v>243</v>
      </c>
      <c r="E1445" s="37" t="s">
        <v>785</v>
      </c>
      <c r="F1445" s="41">
        <v>610</v>
      </c>
      <c r="G1445" s="111">
        <f t="shared" si="91"/>
        <v>53</v>
      </c>
      <c r="H1445" s="106">
        <f>H1446</f>
        <v>51.53</v>
      </c>
      <c r="I1445" s="106">
        <f t="shared" si="87"/>
        <v>97.226415094339629</v>
      </c>
    </row>
    <row r="1446" spans="1:9" s="12" customFormat="1" ht="15.75">
      <c r="A1446" s="56" t="s">
        <v>238</v>
      </c>
      <c r="B1446" s="32"/>
      <c r="C1446" s="32">
        <v>11</v>
      </c>
      <c r="D1446" s="45" t="s">
        <v>243</v>
      </c>
      <c r="E1446" s="37" t="s">
        <v>785</v>
      </c>
      <c r="F1446" s="41">
        <v>612</v>
      </c>
      <c r="G1446" s="111">
        <v>53</v>
      </c>
      <c r="H1446" s="106">
        <v>51.53</v>
      </c>
      <c r="I1446" s="106">
        <f t="shared" si="87"/>
        <v>97.226415094339629</v>
      </c>
    </row>
    <row r="1447" spans="1:9" ht="15.75">
      <c r="A1447" s="97" t="s">
        <v>306</v>
      </c>
      <c r="B1447" s="32"/>
      <c r="C1447" s="32">
        <v>11</v>
      </c>
      <c r="D1447" s="45" t="s">
        <v>262</v>
      </c>
      <c r="E1447" s="75"/>
      <c r="F1447" s="45"/>
      <c r="G1447" s="111">
        <f>SUM(G1448,)</f>
        <v>3595.1800000000003</v>
      </c>
      <c r="H1447" s="106">
        <f>H1448</f>
        <v>3595.1600000000003</v>
      </c>
      <c r="I1447" s="106">
        <f t="shared" si="87"/>
        <v>99.999443699620045</v>
      </c>
    </row>
    <row r="1448" spans="1:9" ht="31.5">
      <c r="A1448" s="34" t="s">
        <v>327</v>
      </c>
      <c r="B1448" s="28"/>
      <c r="C1448" s="28">
        <v>11</v>
      </c>
      <c r="D1448" s="45" t="s">
        <v>262</v>
      </c>
      <c r="E1448" s="36" t="s">
        <v>28</v>
      </c>
      <c r="F1448" s="32"/>
      <c r="G1448" s="111">
        <f>SUM(G1449)</f>
        <v>3595.1800000000003</v>
      </c>
      <c r="H1448" s="106">
        <f>H1449</f>
        <v>3595.1600000000003</v>
      </c>
      <c r="I1448" s="106">
        <f t="shared" si="87"/>
        <v>99.999443699620045</v>
      </c>
    </row>
    <row r="1449" spans="1:9" ht="15.75">
      <c r="A1449" s="34" t="s">
        <v>2</v>
      </c>
      <c r="B1449" s="28"/>
      <c r="C1449" s="28">
        <v>11</v>
      </c>
      <c r="D1449" s="45" t="s">
        <v>262</v>
      </c>
      <c r="E1449" s="37" t="s">
        <v>33</v>
      </c>
      <c r="F1449" s="45"/>
      <c r="G1449" s="111">
        <f>SUM(G1450)</f>
        <v>3595.1800000000003</v>
      </c>
      <c r="H1449" s="106">
        <f>H1450</f>
        <v>3595.1600000000003</v>
      </c>
      <c r="I1449" s="106">
        <f t="shared" si="87"/>
        <v>99.999443699620045</v>
      </c>
    </row>
    <row r="1450" spans="1:9" ht="47.25">
      <c r="A1450" s="47" t="s">
        <v>819</v>
      </c>
      <c r="B1450" s="28"/>
      <c r="C1450" s="28">
        <v>11</v>
      </c>
      <c r="D1450" s="45" t="s">
        <v>262</v>
      </c>
      <c r="E1450" s="37" t="s">
        <v>57</v>
      </c>
      <c r="F1450" s="45"/>
      <c r="G1450" s="111">
        <f>SUM(G1451)</f>
        <v>3595.1800000000003</v>
      </c>
      <c r="H1450" s="106">
        <f>H1451</f>
        <v>3595.1600000000003</v>
      </c>
      <c r="I1450" s="106">
        <f t="shared" si="87"/>
        <v>99.999443699620045</v>
      </c>
    </row>
    <row r="1451" spans="1:9" ht="15.75">
      <c r="A1451" s="34" t="s">
        <v>10</v>
      </c>
      <c r="B1451" s="28"/>
      <c r="C1451" s="28">
        <v>11</v>
      </c>
      <c r="D1451" s="45" t="s">
        <v>262</v>
      </c>
      <c r="E1451" s="37" t="s">
        <v>58</v>
      </c>
      <c r="F1451" s="32"/>
      <c r="G1451" s="111">
        <f>SUM(G1452,G1454,)</f>
        <v>3595.1800000000003</v>
      </c>
      <c r="H1451" s="106">
        <f>H1452+H1454</f>
        <v>3595.1600000000003</v>
      </c>
      <c r="I1451" s="106">
        <f t="shared" si="87"/>
        <v>99.999443699620045</v>
      </c>
    </row>
    <row r="1452" spans="1:9" ht="63">
      <c r="A1452" s="34" t="s">
        <v>224</v>
      </c>
      <c r="B1452" s="32"/>
      <c r="C1452" s="32">
        <v>11</v>
      </c>
      <c r="D1452" s="45" t="s">
        <v>262</v>
      </c>
      <c r="E1452" s="37" t="s">
        <v>58</v>
      </c>
      <c r="F1452" s="32">
        <v>100</v>
      </c>
      <c r="G1452" s="111">
        <f>SUM(G1453)</f>
        <v>3537.88</v>
      </c>
      <c r="H1452" s="106">
        <f>H1453</f>
        <v>3537.86</v>
      </c>
      <c r="I1452" s="106">
        <f t="shared" si="87"/>
        <v>99.999434689701175</v>
      </c>
    </row>
    <row r="1453" spans="1:9" ht="31.5">
      <c r="A1453" s="52" t="s">
        <v>225</v>
      </c>
      <c r="B1453" s="32"/>
      <c r="C1453" s="32">
        <v>11</v>
      </c>
      <c r="D1453" s="45" t="s">
        <v>262</v>
      </c>
      <c r="E1453" s="37" t="s">
        <v>58</v>
      </c>
      <c r="F1453" s="32">
        <v>120</v>
      </c>
      <c r="G1453" s="105">
        <v>3537.88</v>
      </c>
      <c r="H1453" s="106">
        <f>813+150+2574.86</f>
        <v>3537.86</v>
      </c>
      <c r="I1453" s="106">
        <f t="shared" si="87"/>
        <v>99.999434689701175</v>
      </c>
    </row>
    <row r="1454" spans="1:9" ht="31.5">
      <c r="A1454" s="38" t="s">
        <v>324</v>
      </c>
      <c r="B1454" s="32"/>
      <c r="C1454" s="32">
        <v>11</v>
      </c>
      <c r="D1454" s="45" t="s">
        <v>262</v>
      </c>
      <c r="E1454" s="37" t="s">
        <v>58</v>
      </c>
      <c r="F1454" s="32">
        <v>200</v>
      </c>
      <c r="G1454" s="111">
        <f>SUM(G1455)</f>
        <v>57.3</v>
      </c>
      <c r="H1454" s="106">
        <f>H1455</f>
        <v>57.3</v>
      </c>
      <c r="I1454" s="106">
        <f t="shared" si="87"/>
        <v>100</v>
      </c>
    </row>
    <row r="1455" spans="1:9" ht="31.5">
      <c r="A1455" s="34" t="s">
        <v>228</v>
      </c>
      <c r="B1455" s="32"/>
      <c r="C1455" s="32">
        <v>11</v>
      </c>
      <c r="D1455" s="45" t="s">
        <v>262</v>
      </c>
      <c r="E1455" s="37" t="s">
        <v>58</v>
      </c>
      <c r="F1455" s="33">
        <v>240</v>
      </c>
      <c r="G1455" s="111">
        <v>57.3</v>
      </c>
      <c r="H1455" s="106">
        <v>57.3</v>
      </c>
      <c r="I1455" s="106">
        <f t="shared" si="87"/>
        <v>100</v>
      </c>
    </row>
    <row r="1456" spans="1:9" ht="15.75" hidden="1">
      <c r="A1456" s="39"/>
      <c r="B1456" s="32"/>
      <c r="C1456" s="32"/>
      <c r="D1456" s="32"/>
      <c r="E1456" s="32"/>
      <c r="F1456" s="32"/>
      <c r="G1456" s="111"/>
      <c r="H1456" s="107"/>
      <c r="I1456" s="103"/>
    </row>
    <row r="1457" spans="1:9" ht="15.75">
      <c r="A1457" s="25" t="s">
        <v>307</v>
      </c>
      <c r="B1457" s="26" t="s">
        <v>308</v>
      </c>
      <c r="C1457" s="83"/>
      <c r="D1457" s="83"/>
      <c r="E1457" s="83"/>
      <c r="F1457" s="83"/>
      <c r="G1457" s="102">
        <f>SUM(G1459,G1476)</f>
        <v>20533.330000000002</v>
      </c>
      <c r="H1457" s="108">
        <f>H1459+H1476</f>
        <v>20531.759999999998</v>
      </c>
      <c r="I1457" s="108">
        <f t="shared" ref="I1457:I1483" si="92">(H1457/G1457)*100</f>
        <v>99.992353894862632</v>
      </c>
    </row>
    <row r="1458" spans="1:9" ht="15.75" hidden="1">
      <c r="A1458" s="25"/>
      <c r="B1458" s="28"/>
      <c r="C1458" s="58"/>
      <c r="D1458" s="58"/>
      <c r="E1458" s="58"/>
      <c r="F1458" s="58"/>
      <c r="G1458" s="111"/>
      <c r="H1458" s="106"/>
      <c r="I1458" s="106" t="e">
        <f t="shared" si="92"/>
        <v>#DIV/0!</v>
      </c>
    </row>
    <row r="1459" spans="1:9" ht="15.75">
      <c r="A1459" s="30" t="s">
        <v>220</v>
      </c>
      <c r="B1459" s="31"/>
      <c r="C1459" s="31" t="s">
        <v>221</v>
      </c>
      <c r="D1459" s="32"/>
      <c r="E1459" s="33"/>
      <c r="F1459" s="33"/>
      <c r="G1459" s="111">
        <f>SUM(G1460)</f>
        <v>20093.63</v>
      </c>
      <c r="H1459" s="106">
        <f>H1460</f>
        <v>20092.12</v>
      </c>
      <c r="I1459" s="106">
        <f t="shared" si="92"/>
        <v>99.992485180626886</v>
      </c>
    </row>
    <row r="1460" spans="1:9" ht="31.5">
      <c r="A1460" s="34" t="s">
        <v>309</v>
      </c>
      <c r="B1460" s="32"/>
      <c r="C1460" s="32" t="s">
        <v>221</v>
      </c>
      <c r="D1460" s="32" t="s">
        <v>266</v>
      </c>
      <c r="E1460" s="32"/>
      <c r="F1460" s="32"/>
      <c r="G1460" s="114">
        <f>SUM(G1461)</f>
        <v>20093.63</v>
      </c>
      <c r="H1460" s="106">
        <f>H1461</f>
        <v>20092.12</v>
      </c>
      <c r="I1460" s="106">
        <f t="shared" si="92"/>
        <v>99.992485180626886</v>
      </c>
    </row>
    <row r="1461" spans="1:9" ht="47.25">
      <c r="A1461" s="34" t="s">
        <v>569</v>
      </c>
      <c r="B1461" s="32"/>
      <c r="C1461" s="32" t="s">
        <v>221</v>
      </c>
      <c r="D1461" s="32" t="s">
        <v>266</v>
      </c>
      <c r="E1461" s="36" t="s">
        <v>41</v>
      </c>
      <c r="F1461" s="32"/>
      <c r="G1461" s="105">
        <f>SUM(G1462,G1467)</f>
        <v>20093.63</v>
      </c>
      <c r="H1461" s="106">
        <f>H1462+H1467</f>
        <v>20092.12</v>
      </c>
      <c r="I1461" s="106">
        <f t="shared" si="92"/>
        <v>99.992485180626886</v>
      </c>
    </row>
    <row r="1462" spans="1:9" s="12" customFormat="1" ht="31.5">
      <c r="A1462" s="34" t="s">
        <v>585</v>
      </c>
      <c r="B1462" s="28"/>
      <c r="C1462" s="28" t="s">
        <v>221</v>
      </c>
      <c r="D1462" s="28" t="s">
        <v>266</v>
      </c>
      <c r="E1462" s="37" t="s">
        <v>43</v>
      </c>
      <c r="F1462" s="45"/>
      <c r="G1462" s="111">
        <f>SUM(G1463)</f>
        <v>73.5</v>
      </c>
      <c r="H1462" s="106">
        <f>H1463</f>
        <v>73.5</v>
      </c>
      <c r="I1462" s="106">
        <f t="shared" si="92"/>
        <v>100</v>
      </c>
    </row>
    <row r="1463" spans="1:9" s="12" customFormat="1" ht="31.5">
      <c r="A1463" s="49" t="s">
        <v>586</v>
      </c>
      <c r="B1463" s="32"/>
      <c r="C1463" s="28" t="s">
        <v>221</v>
      </c>
      <c r="D1463" s="28" t="s">
        <v>266</v>
      </c>
      <c r="E1463" s="37" t="s">
        <v>587</v>
      </c>
      <c r="F1463" s="45"/>
      <c r="G1463" s="111">
        <f>SUM(G1464)</f>
        <v>73.5</v>
      </c>
      <c r="H1463" s="106">
        <f>H1464</f>
        <v>73.5</v>
      </c>
      <c r="I1463" s="106">
        <f t="shared" si="92"/>
        <v>100</v>
      </c>
    </row>
    <row r="1464" spans="1:9" s="12" customFormat="1" ht="31.5">
      <c r="A1464" s="34" t="s">
        <v>588</v>
      </c>
      <c r="B1464" s="32"/>
      <c r="C1464" s="28" t="s">
        <v>221</v>
      </c>
      <c r="D1464" s="28" t="s">
        <v>266</v>
      </c>
      <c r="E1464" s="37" t="s">
        <v>589</v>
      </c>
      <c r="F1464" s="33"/>
      <c r="G1464" s="111">
        <f>SUM(G1465)</f>
        <v>73.5</v>
      </c>
      <c r="H1464" s="106">
        <f>H1465</f>
        <v>73.5</v>
      </c>
      <c r="I1464" s="106">
        <f t="shared" si="92"/>
        <v>100</v>
      </c>
    </row>
    <row r="1465" spans="1:9" s="12" customFormat="1" ht="31.5">
      <c r="A1465" s="38" t="s">
        <v>324</v>
      </c>
      <c r="B1465" s="28"/>
      <c r="C1465" s="28" t="s">
        <v>221</v>
      </c>
      <c r="D1465" s="28" t="s">
        <v>266</v>
      </c>
      <c r="E1465" s="37" t="s">
        <v>589</v>
      </c>
      <c r="F1465" s="32">
        <v>200</v>
      </c>
      <c r="G1465" s="111">
        <f>SUM(G1466)</f>
        <v>73.5</v>
      </c>
      <c r="H1465" s="106">
        <f>H1466</f>
        <v>73.5</v>
      </c>
      <c r="I1465" s="106">
        <f t="shared" si="92"/>
        <v>100</v>
      </c>
    </row>
    <row r="1466" spans="1:9" s="12" customFormat="1" ht="31.5">
      <c r="A1466" s="38" t="s">
        <v>228</v>
      </c>
      <c r="B1466" s="28"/>
      <c r="C1466" s="28" t="s">
        <v>221</v>
      </c>
      <c r="D1466" s="28" t="s">
        <v>266</v>
      </c>
      <c r="E1466" s="37" t="s">
        <v>589</v>
      </c>
      <c r="F1466" s="32">
        <v>240</v>
      </c>
      <c r="G1466" s="111">
        <v>73.5</v>
      </c>
      <c r="H1466" s="106">
        <v>73.5</v>
      </c>
      <c r="I1466" s="106">
        <f t="shared" si="92"/>
        <v>100</v>
      </c>
    </row>
    <row r="1467" spans="1:9" ht="15.75">
      <c r="A1467" s="34" t="s">
        <v>594</v>
      </c>
      <c r="B1467" s="32"/>
      <c r="C1467" s="32" t="s">
        <v>221</v>
      </c>
      <c r="D1467" s="32" t="s">
        <v>266</v>
      </c>
      <c r="E1467" s="37" t="s">
        <v>595</v>
      </c>
      <c r="F1467" s="32"/>
      <c r="G1467" s="105">
        <f>SUM(G1468)</f>
        <v>20020.13</v>
      </c>
      <c r="H1467" s="106">
        <f>H1468</f>
        <v>20018.62</v>
      </c>
      <c r="I1467" s="106">
        <f t="shared" si="92"/>
        <v>99.992457591434217</v>
      </c>
    </row>
    <row r="1468" spans="1:9" ht="47.25">
      <c r="A1468" s="34" t="s">
        <v>596</v>
      </c>
      <c r="B1468" s="32"/>
      <c r="C1468" s="32" t="s">
        <v>221</v>
      </c>
      <c r="D1468" s="32" t="s">
        <v>266</v>
      </c>
      <c r="E1468" s="37" t="s">
        <v>597</v>
      </c>
      <c r="F1468" s="32"/>
      <c r="G1468" s="105">
        <f>SUM(G1469)</f>
        <v>20020.13</v>
      </c>
      <c r="H1468" s="106">
        <f>H1469</f>
        <v>20018.62</v>
      </c>
      <c r="I1468" s="106">
        <f t="shared" si="92"/>
        <v>99.992457591434217</v>
      </c>
    </row>
    <row r="1469" spans="1:9" ht="15.75">
      <c r="A1469" s="34" t="s">
        <v>10</v>
      </c>
      <c r="B1469" s="32"/>
      <c r="C1469" s="32" t="s">
        <v>221</v>
      </c>
      <c r="D1469" s="32" t="s">
        <v>266</v>
      </c>
      <c r="E1469" s="37" t="s">
        <v>598</v>
      </c>
      <c r="F1469" s="33"/>
      <c r="G1469" s="105">
        <f>SUM(G1470,G1472,G1474)</f>
        <v>20020.13</v>
      </c>
      <c r="H1469" s="106">
        <f>H1470+H1473+H1474</f>
        <v>20018.62</v>
      </c>
      <c r="I1469" s="106">
        <f t="shared" si="92"/>
        <v>99.992457591434217</v>
      </c>
    </row>
    <row r="1470" spans="1:9" ht="63">
      <c r="A1470" s="38" t="s">
        <v>224</v>
      </c>
      <c r="B1470" s="28"/>
      <c r="C1470" s="28" t="s">
        <v>221</v>
      </c>
      <c r="D1470" s="28" t="s">
        <v>266</v>
      </c>
      <c r="E1470" s="37" t="s">
        <v>598</v>
      </c>
      <c r="F1470" s="32">
        <v>100</v>
      </c>
      <c r="G1470" s="105">
        <f>SUM(G1471)</f>
        <v>16582.400000000001</v>
      </c>
      <c r="H1470" s="106">
        <f>H1471</f>
        <v>16581.080000000002</v>
      </c>
      <c r="I1470" s="106">
        <f t="shared" si="92"/>
        <v>99.992039752991118</v>
      </c>
    </row>
    <row r="1471" spans="1:9" ht="31.5">
      <c r="A1471" s="38" t="s">
        <v>225</v>
      </c>
      <c r="B1471" s="28"/>
      <c r="C1471" s="28" t="s">
        <v>221</v>
      </c>
      <c r="D1471" s="28" t="s">
        <v>266</v>
      </c>
      <c r="E1471" s="37" t="s">
        <v>598</v>
      </c>
      <c r="F1471" s="32">
        <v>120</v>
      </c>
      <c r="G1471" s="114">
        <v>16582.400000000001</v>
      </c>
      <c r="H1471" s="106">
        <f>3771.18+1800+11009.9</f>
        <v>16581.080000000002</v>
      </c>
      <c r="I1471" s="106">
        <f t="shared" si="92"/>
        <v>99.992039752991118</v>
      </c>
    </row>
    <row r="1472" spans="1:9" ht="31.5">
      <c r="A1472" s="38" t="s">
        <v>324</v>
      </c>
      <c r="B1472" s="28"/>
      <c r="C1472" s="28" t="s">
        <v>221</v>
      </c>
      <c r="D1472" s="28" t="s">
        <v>266</v>
      </c>
      <c r="E1472" s="37" t="s">
        <v>598</v>
      </c>
      <c r="F1472" s="32">
        <v>200</v>
      </c>
      <c r="G1472" s="105">
        <f>SUM(G1473)</f>
        <v>3268.1</v>
      </c>
      <c r="H1472" s="106">
        <f>H1473</f>
        <v>3267.92</v>
      </c>
      <c r="I1472" s="106">
        <f t="shared" si="92"/>
        <v>99.994492212600591</v>
      </c>
    </row>
    <row r="1473" spans="1:9" ht="31.5">
      <c r="A1473" s="38" t="s">
        <v>228</v>
      </c>
      <c r="B1473" s="28"/>
      <c r="C1473" s="28" t="s">
        <v>221</v>
      </c>
      <c r="D1473" s="28" t="s">
        <v>266</v>
      </c>
      <c r="E1473" s="37" t="s">
        <v>598</v>
      </c>
      <c r="F1473" s="32">
        <v>240</v>
      </c>
      <c r="G1473" s="114">
        <v>3268.1</v>
      </c>
      <c r="H1473" s="106">
        <v>3267.92</v>
      </c>
      <c r="I1473" s="106">
        <f t="shared" si="92"/>
        <v>99.994492212600591</v>
      </c>
    </row>
    <row r="1474" spans="1:9" s="12" customFormat="1" ht="15.75">
      <c r="A1474" s="38" t="s">
        <v>229</v>
      </c>
      <c r="B1474" s="32"/>
      <c r="C1474" s="32" t="s">
        <v>221</v>
      </c>
      <c r="D1474" s="28" t="s">
        <v>266</v>
      </c>
      <c r="E1474" s="37" t="s">
        <v>598</v>
      </c>
      <c r="F1474" s="32">
        <v>800</v>
      </c>
      <c r="G1474" s="114">
        <f>G1475</f>
        <v>169.63</v>
      </c>
      <c r="H1474" s="106">
        <f>H1475</f>
        <v>169.62</v>
      </c>
      <c r="I1474" s="106">
        <f t="shared" si="92"/>
        <v>99.994104816365038</v>
      </c>
    </row>
    <row r="1475" spans="1:9" s="12" customFormat="1" ht="15.75">
      <c r="A1475" s="38" t="s">
        <v>230</v>
      </c>
      <c r="B1475" s="32"/>
      <c r="C1475" s="32" t="s">
        <v>221</v>
      </c>
      <c r="D1475" s="28" t="s">
        <v>266</v>
      </c>
      <c r="E1475" s="37" t="s">
        <v>598</v>
      </c>
      <c r="F1475" s="32">
        <v>850</v>
      </c>
      <c r="G1475" s="114">
        <v>169.63</v>
      </c>
      <c r="H1475" s="106">
        <v>169.62</v>
      </c>
      <c r="I1475" s="106">
        <f t="shared" si="92"/>
        <v>99.994104816365038</v>
      </c>
    </row>
    <row r="1476" spans="1:9" s="12" customFormat="1" ht="15.75">
      <c r="A1476" s="34" t="s">
        <v>254</v>
      </c>
      <c r="B1476" s="32"/>
      <c r="C1476" s="32" t="s">
        <v>227</v>
      </c>
      <c r="D1476" s="32"/>
      <c r="E1476" s="33"/>
      <c r="F1476" s="33"/>
      <c r="G1476" s="111">
        <f>SUM(G1477)</f>
        <v>439.7</v>
      </c>
      <c r="H1476" s="106">
        <f t="shared" ref="H1476:H1482" si="93">H1477</f>
        <v>439.64</v>
      </c>
      <c r="I1476" s="106">
        <f t="shared" si="92"/>
        <v>99.986354332499431</v>
      </c>
    </row>
    <row r="1477" spans="1:9" s="12" customFormat="1" ht="15.75">
      <c r="A1477" s="38" t="s">
        <v>335</v>
      </c>
      <c r="B1477" s="32"/>
      <c r="C1477" s="32" t="s">
        <v>227</v>
      </c>
      <c r="D1477" s="32">
        <v>10</v>
      </c>
      <c r="E1477" s="37"/>
      <c r="F1477" s="32"/>
      <c r="G1477" s="111">
        <f>SUM(G1478)</f>
        <v>439.7</v>
      </c>
      <c r="H1477" s="106">
        <f t="shared" si="93"/>
        <v>439.64</v>
      </c>
      <c r="I1477" s="106">
        <f t="shared" si="92"/>
        <v>99.986354332499431</v>
      </c>
    </row>
    <row r="1478" spans="1:9" s="12" customFormat="1" ht="31.5">
      <c r="A1478" s="34" t="s">
        <v>510</v>
      </c>
      <c r="B1478" s="32"/>
      <c r="C1478" s="32" t="s">
        <v>227</v>
      </c>
      <c r="D1478" s="32">
        <v>10</v>
      </c>
      <c r="E1478" s="36" t="s">
        <v>207</v>
      </c>
      <c r="F1478" s="32"/>
      <c r="G1478" s="111">
        <f>SUM(G1479,)</f>
        <v>439.7</v>
      </c>
      <c r="H1478" s="106">
        <f t="shared" si="93"/>
        <v>439.64</v>
      </c>
      <c r="I1478" s="106">
        <f t="shared" si="92"/>
        <v>99.986354332499431</v>
      </c>
    </row>
    <row r="1479" spans="1:9" s="12" customFormat="1" ht="63">
      <c r="A1479" s="34" t="s">
        <v>511</v>
      </c>
      <c r="B1479" s="32"/>
      <c r="C1479" s="32" t="s">
        <v>227</v>
      </c>
      <c r="D1479" s="32">
        <v>10</v>
      </c>
      <c r="E1479" s="37" t="s">
        <v>512</v>
      </c>
      <c r="F1479" s="32"/>
      <c r="G1479" s="111">
        <f>SUM(G1480)</f>
        <v>439.7</v>
      </c>
      <c r="H1479" s="106">
        <f t="shared" si="93"/>
        <v>439.64</v>
      </c>
      <c r="I1479" s="106">
        <f t="shared" si="92"/>
        <v>99.986354332499431</v>
      </c>
    </row>
    <row r="1480" spans="1:9" s="12" customFormat="1" ht="63">
      <c r="A1480" s="52" t="s">
        <v>801</v>
      </c>
      <c r="B1480" s="64"/>
      <c r="C1480" s="32" t="s">
        <v>227</v>
      </c>
      <c r="D1480" s="32">
        <v>10</v>
      </c>
      <c r="E1480" s="37" t="s">
        <v>513</v>
      </c>
      <c r="F1480" s="32"/>
      <c r="G1480" s="111">
        <f>SUM(G1481)</f>
        <v>439.7</v>
      </c>
      <c r="H1480" s="106">
        <f t="shared" si="93"/>
        <v>439.64</v>
      </c>
      <c r="I1480" s="106">
        <f t="shared" si="92"/>
        <v>99.986354332499431</v>
      </c>
    </row>
    <row r="1481" spans="1:9" s="12" customFormat="1" ht="31.5">
      <c r="A1481" s="52" t="s">
        <v>176</v>
      </c>
      <c r="B1481" s="32"/>
      <c r="C1481" s="32" t="s">
        <v>227</v>
      </c>
      <c r="D1481" s="32">
        <v>10</v>
      </c>
      <c r="E1481" s="37" t="s">
        <v>514</v>
      </c>
      <c r="F1481" s="32"/>
      <c r="G1481" s="111">
        <f>SUM(G1482)</f>
        <v>439.7</v>
      </c>
      <c r="H1481" s="106">
        <f t="shared" si="93"/>
        <v>439.64</v>
      </c>
      <c r="I1481" s="106">
        <f t="shared" si="92"/>
        <v>99.986354332499431</v>
      </c>
    </row>
    <row r="1482" spans="1:9" s="12" customFormat="1" ht="31.5">
      <c r="A1482" s="38" t="s">
        <v>324</v>
      </c>
      <c r="B1482" s="32"/>
      <c r="C1482" s="32" t="s">
        <v>227</v>
      </c>
      <c r="D1482" s="32">
        <v>10</v>
      </c>
      <c r="E1482" s="37" t="s">
        <v>514</v>
      </c>
      <c r="F1482" s="32">
        <v>200</v>
      </c>
      <c r="G1482" s="111">
        <f>SUM(G1483)</f>
        <v>439.7</v>
      </c>
      <c r="H1482" s="106">
        <f t="shared" si="93"/>
        <v>439.64</v>
      </c>
      <c r="I1482" s="106">
        <f t="shared" si="92"/>
        <v>99.986354332499431</v>
      </c>
    </row>
    <row r="1483" spans="1:9" s="12" customFormat="1" ht="31.5">
      <c r="A1483" s="38" t="s">
        <v>228</v>
      </c>
      <c r="B1483" s="32"/>
      <c r="C1483" s="32" t="s">
        <v>227</v>
      </c>
      <c r="D1483" s="32">
        <v>10</v>
      </c>
      <c r="E1483" s="37" t="s">
        <v>514</v>
      </c>
      <c r="F1483" s="32">
        <v>240</v>
      </c>
      <c r="G1483" s="113">
        <v>439.7</v>
      </c>
      <c r="H1483" s="106">
        <v>439.64</v>
      </c>
      <c r="I1483" s="106">
        <f t="shared" si="92"/>
        <v>99.986354332499431</v>
      </c>
    </row>
    <row r="1484" spans="1:9" ht="15.75" hidden="1">
      <c r="A1484" s="38"/>
      <c r="B1484" s="32"/>
      <c r="C1484" s="32"/>
      <c r="D1484" s="32"/>
      <c r="E1484" s="33"/>
      <c r="F1484" s="32"/>
      <c r="G1484" s="111"/>
      <c r="H1484" s="107"/>
      <c r="I1484" s="103"/>
    </row>
    <row r="1485" spans="1:9" ht="15.75">
      <c r="A1485" s="98" t="s">
        <v>310</v>
      </c>
      <c r="B1485" s="26" t="s">
        <v>311</v>
      </c>
      <c r="C1485" s="26"/>
      <c r="D1485" s="26"/>
      <c r="E1485" s="68"/>
      <c r="F1485" s="68"/>
      <c r="G1485" s="109">
        <f>SUM(G1487,G1497)</f>
        <v>5160.7</v>
      </c>
      <c r="H1485" s="108">
        <v>5158.91</v>
      </c>
      <c r="I1485" s="108">
        <f t="shared" ref="I1485:I1502" si="94">(H1485/G1485)*100</f>
        <v>99.965314782878295</v>
      </c>
    </row>
    <row r="1486" spans="1:9" ht="15.75" hidden="1">
      <c r="A1486" s="98" t="s">
        <v>312</v>
      </c>
      <c r="B1486" s="28"/>
      <c r="C1486" s="28"/>
      <c r="D1486" s="28"/>
      <c r="E1486" s="32"/>
      <c r="F1486" s="32"/>
      <c r="G1486" s="105"/>
      <c r="H1486" s="106"/>
      <c r="I1486" s="106" t="e">
        <f t="shared" si="94"/>
        <v>#DIV/0!</v>
      </c>
    </row>
    <row r="1487" spans="1:9" ht="15.75">
      <c r="A1487" s="30" t="s">
        <v>220</v>
      </c>
      <c r="B1487" s="31"/>
      <c r="C1487" s="31" t="s">
        <v>221</v>
      </c>
      <c r="D1487" s="32"/>
      <c r="E1487" s="33"/>
      <c r="F1487" s="33"/>
      <c r="G1487" s="111">
        <f>SUM(G1488,)</f>
        <v>5002.2</v>
      </c>
      <c r="H1487" s="106">
        <f>H1488</f>
        <v>5000.42</v>
      </c>
      <c r="I1487" s="106">
        <f t="shared" si="94"/>
        <v>99.964415657110877</v>
      </c>
    </row>
    <row r="1488" spans="1:9" ht="31.5">
      <c r="A1488" s="34" t="s">
        <v>309</v>
      </c>
      <c r="B1488" s="32"/>
      <c r="C1488" s="32" t="s">
        <v>221</v>
      </c>
      <c r="D1488" s="32" t="s">
        <v>266</v>
      </c>
      <c r="E1488" s="32"/>
      <c r="F1488" s="32"/>
      <c r="G1488" s="114">
        <f>SUM(G1489)</f>
        <v>5002.2</v>
      </c>
      <c r="H1488" s="106">
        <f>H1489</f>
        <v>5000.42</v>
      </c>
      <c r="I1488" s="106">
        <f t="shared" si="94"/>
        <v>99.964415657110877</v>
      </c>
    </row>
    <row r="1489" spans="1:9" ht="31.5">
      <c r="A1489" s="38" t="s">
        <v>110</v>
      </c>
      <c r="B1489" s="28"/>
      <c r="C1489" s="28" t="s">
        <v>221</v>
      </c>
      <c r="D1489" s="28" t="s">
        <v>266</v>
      </c>
      <c r="E1489" s="36" t="s">
        <v>111</v>
      </c>
      <c r="F1489" s="33"/>
      <c r="G1489" s="105">
        <f>SUM(G1490)</f>
        <v>5002.2</v>
      </c>
      <c r="H1489" s="106">
        <f>H1490</f>
        <v>5000.42</v>
      </c>
      <c r="I1489" s="106">
        <f t="shared" si="94"/>
        <v>99.964415657110877</v>
      </c>
    </row>
    <row r="1490" spans="1:9" ht="15.75">
      <c r="A1490" s="39" t="s">
        <v>289</v>
      </c>
      <c r="B1490" s="28"/>
      <c r="C1490" s="28" t="s">
        <v>221</v>
      </c>
      <c r="D1490" s="28" t="s">
        <v>266</v>
      </c>
      <c r="E1490" s="36" t="s">
        <v>290</v>
      </c>
      <c r="F1490" s="33"/>
      <c r="G1490" s="105">
        <f>SUM(G1491,G1493,G1495)</f>
        <v>5002.2</v>
      </c>
      <c r="H1490" s="106">
        <f>H1491+H1493+H1495</f>
        <v>5000.42</v>
      </c>
      <c r="I1490" s="106">
        <f t="shared" si="94"/>
        <v>99.964415657110877</v>
      </c>
    </row>
    <row r="1491" spans="1:9" ht="63">
      <c r="A1491" s="38" t="s">
        <v>224</v>
      </c>
      <c r="B1491" s="28"/>
      <c r="C1491" s="28" t="s">
        <v>221</v>
      </c>
      <c r="D1491" s="28" t="s">
        <v>266</v>
      </c>
      <c r="E1491" s="36" t="s">
        <v>290</v>
      </c>
      <c r="F1491" s="32">
        <v>100</v>
      </c>
      <c r="G1491" s="105">
        <f>SUM(G1492)</f>
        <v>4815</v>
      </c>
      <c r="H1491" s="106">
        <f>H1492</f>
        <v>4814.25</v>
      </c>
      <c r="I1491" s="106">
        <f t="shared" si="94"/>
        <v>99.984423676012455</v>
      </c>
    </row>
    <row r="1492" spans="1:9" ht="31.5">
      <c r="A1492" s="38" t="s">
        <v>225</v>
      </c>
      <c r="B1492" s="28"/>
      <c r="C1492" s="28" t="s">
        <v>221</v>
      </c>
      <c r="D1492" s="28" t="s">
        <v>266</v>
      </c>
      <c r="E1492" s="36" t="s">
        <v>290</v>
      </c>
      <c r="F1492" s="32">
        <v>120</v>
      </c>
      <c r="G1492" s="114">
        <v>4815</v>
      </c>
      <c r="H1492" s="106">
        <f>1053.39+450+3310.86</f>
        <v>4814.25</v>
      </c>
      <c r="I1492" s="106">
        <f t="shared" si="94"/>
        <v>99.984423676012455</v>
      </c>
    </row>
    <row r="1493" spans="1:9" ht="31.5">
      <c r="A1493" s="38" t="s">
        <v>324</v>
      </c>
      <c r="B1493" s="28"/>
      <c r="C1493" s="28" t="s">
        <v>221</v>
      </c>
      <c r="D1493" s="28" t="s">
        <v>266</v>
      </c>
      <c r="E1493" s="36" t="s">
        <v>290</v>
      </c>
      <c r="F1493" s="32">
        <v>200</v>
      </c>
      <c r="G1493" s="105">
        <f>SUM(G1494)</f>
        <v>186.2</v>
      </c>
      <c r="H1493" s="106">
        <f>H1494</f>
        <v>185.34</v>
      </c>
      <c r="I1493" s="106">
        <f t="shared" si="94"/>
        <v>99.538131041890438</v>
      </c>
    </row>
    <row r="1494" spans="1:9" ht="31.5">
      <c r="A1494" s="38" t="s">
        <v>228</v>
      </c>
      <c r="B1494" s="28"/>
      <c r="C1494" s="28" t="s">
        <v>221</v>
      </c>
      <c r="D1494" s="28" t="s">
        <v>266</v>
      </c>
      <c r="E1494" s="36" t="s">
        <v>290</v>
      </c>
      <c r="F1494" s="32">
        <v>240</v>
      </c>
      <c r="G1494" s="114">
        <v>186.2</v>
      </c>
      <c r="H1494" s="106">
        <v>185.34</v>
      </c>
      <c r="I1494" s="106">
        <f t="shared" si="94"/>
        <v>99.538131041890438</v>
      </c>
    </row>
    <row r="1495" spans="1:9" s="12" customFormat="1" ht="15.75">
      <c r="A1495" s="38" t="s">
        <v>229</v>
      </c>
      <c r="B1495" s="32"/>
      <c r="C1495" s="32" t="s">
        <v>221</v>
      </c>
      <c r="D1495" s="28" t="s">
        <v>266</v>
      </c>
      <c r="E1495" s="36" t="s">
        <v>290</v>
      </c>
      <c r="F1495" s="32">
        <v>800</v>
      </c>
      <c r="G1495" s="114">
        <f>G1496</f>
        <v>1</v>
      </c>
      <c r="H1495" s="106">
        <f>H1496</f>
        <v>0.83</v>
      </c>
      <c r="I1495" s="106">
        <f t="shared" si="94"/>
        <v>83</v>
      </c>
    </row>
    <row r="1496" spans="1:9" s="12" customFormat="1" ht="15.75">
      <c r="A1496" s="38" t="s">
        <v>230</v>
      </c>
      <c r="B1496" s="32"/>
      <c r="C1496" s="32" t="s">
        <v>221</v>
      </c>
      <c r="D1496" s="28" t="s">
        <v>266</v>
      </c>
      <c r="E1496" s="36" t="s">
        <v>290</v>
      </c>
      <c r="F1496" s="32">
        <v>850</v>
      </c>
      <c r="G1496" s="114">
        <v>1</v>
      </c>
      <c r="H1496" s="106">
        <v>0.83</v>
      </c>
      <c r="I1496" s="106">
        <f t="shared" si="94"/>
        <v>83</v>
      </c>
    </row>
    <row r="1497" spans="1:9" s="8" customFormat="1" ht="15.75">
      <c r="A1497" s="34" t="s">
        <v>277</v>
      </c>
      <c r="B1497" s="32"/>
      <c r="C1497" s="32">
        <v>10</v>
      </c>
      <c r="D1497" s="28"/>
      <c r="E1497" s="33"/>
      <c r="F1497" s="45"/>
      <c r="G1497" s="111">
        <f>SUM(G1498)</f>
        <v>158.5</v>
      </c>
      <c r="H1497" s="106">
        <f>H1498</f>
        <v>158.5</v>
      </c>
      <c r="I1497" s="106">
        <f t="shared" si="94"/>
        <v>100</v>
      </c>
    </row>
    <row r="1498" spans="1:9" ht="15.75">
      <c r="A1498" s="34" t="s">
        <v>278</v>
      </c>
      <c r="B1498" s="32"/>
      <c r="C1498" s="32">
        <v>10</v>
      </c>
      <c r="D1498" s="45" t="s">
        <v>221</v>
      </c>
      <c r="E1498" s="33"/>
      <c r="F1498" s="45"/>
      <c r="G1498" s="111">
        <f>SUM(G1499)</f>
        <v>158.5</v>
      </c>
      <c r="H1498" s="106">
        <f>H1499</f>
        <v>158.5</v>
      </c>
      <c r="I1498" s="106">
        <f t="shared" si="94"/>
        <v>100</v>
      </c>
    </row>
    <row r="1499" spans="1:9" ht="15.75">
      <c r="A1499" s="57" t="s">
        <v>239</v>
      </c>
      <c r="B1499" s="28"/>
      <c r="C1499" s="28">
        <v>10</v>
      </c>
      <c r="D1499" s="28" t="s">
        <v>221</v>
      </c>
      <c r="E1499" s="36" t="s">
        <v>240</v>
      </c>
      <c r="F1499" s="32"/>
      <c r="G1499" s="111">
        <f>SUM(G1500)</f>
        <v>158.5</v>
      </c>
      <c r="H1499" s="106">
        <f>H1500</f>
        <v>158.5</v>
      </c>
      <c r="I1499" s="106">
        <f t="shared" si="94"/>
        <v>100</v>
      </c>
    </row>
    <row r="1500" spans="1:9" ht="31.5">
      <c r="A1500" s="34" t="s">
        <v>172</v>
      </c>
      <c r="B1500" s="32"/>
      <c r="C1500" s="32">
        <v>10</v>
      </c>
      <c r="D1500" s="32" t="s">
        <v>221</v>
      </c>
      <c r="E1500" s="36" t="s">
        <v>313</v>
      </c>
      <c r="F1500" s="32"/>
      <c r="G1500" s="111">
        <f>SUM(G1501)</f>
        <v>158.5</v>
      </c>
      <c r="H1500" s="106">
        <f>H1501</f>
        <v>158.5</v>
      </c>
      <c r="I1500" s="106">
        <f t="shared" si="94"/>
        <v>100</v>
      </c>
    </row>
    <row r="1501" spans="1:9" ht="15.75">
      <c r="A1501" s="49" t="s">
        <v>279</v>
      </c>
      <c r="B1501" s="32"/>
      <c r="C1501" s="32">
        <v>10</v>
      </c>
      <c r="D1501" s="32" t="s">
        <v>221</v>
      </c>
      <c r="E1501" s="36" t="s">
        <v>313</v>
      </c>
      <c r="F1501" s="32">
        <v>300</v>
      </c>
      <c r="G1501" s="111">
        <f>SUM(G1502)</f>
        <v>158.5</v>
      </c>
      <c r="H1501" s="106">
        <f>H1502</f>
        <v>158.5</v>
      </c>
      <c r="I1501" s="106">
        <f t="shared" si="94"/>
        <v>100</v>
      </c>
    </row>
    <row r="1502" spans="1:9" ht="31.5">
      <c r="A1502" s="49" t="s">
        <v>789</v>
      </c>
      <c r="B1502" s="32"/>
      <c r="C1502" s="32">
        <v>10</v>
      </c>
      <c r="D1502" s="32" t="s">
        <v>221</v>
      </c>
      <c r="E1502" s="36" t="s">
        <v>313</v>
      </c>
      <c r="F1502" s="32">
        <v>320</v>
      </c>
      <c r="G1502" s="114">
        <v>158.5</v>
      </c>
      <c r="H1502" s="106">
        <v>158.5</v>
      </c>
      <c r="I1502" s="106">
        <f t="shared" si="94"/>
        <v>100</v>
      </c>
    </row>
    <row r="1503" spans="1:9" ht="15.75" hidden="1">
      <c r="A1503" s="38"/>
      <c r="B1503" s="28"/>
      <c r="C1503" s="28"/>
      <c r="D1503" s="28"/>
      <c r="E1503" s="33"/>
      <c r="F1503" s="32"/>
      <c r="G1503" s="105"/>
      <c r="H1503" s="107"/>
      <c r="I1503" s="103"/>
    </row>
    <row r="1504" spans="1:9" ht="15.75">
      <c r="A1504" s="98" t="s">
        <v>314</v>
      </c>
      <c r="B1504" s="26" t="s">
        <v>315</v>
      </c>
      <c r="C1504" s="26"/>
      <c r="D1504" s="26"/>
      <c r="E1504" s="59"/>
      <c r="F1504" s="68"/>
      <c r="G1504" s="109">
        <f>SUM(G1506)</f>
        <v>1879.64</v>
      </c>
      <c r="H1504" s="108">
        <f>H1506</f>
        <v>1879.62</v>
      </c>
      <c r="I1504" s="108">
        <f t="shared" ref="I1504:I1510" si="95">(H1504/G1504)*100</f>
        <v>99.998935966461659</v>
      </c>
    </row>
    <row r="1505" spans="1:9" ht="15.75" hidden="1">
      <c r="A1505" s="34"/>
      <c r="B1505" s="28"/>
      <c r="C1505" s="28"/>
      <c r="D1505" s="28"/>
      <c r="E1505" s="33"/>
      <c r="F1505" s="32"/>
      <c r="G1505" s="105"/>
      <c r="H1505" s="106"/>
      <c r="I1505" s="106" t="e">
        <f t="shared" si="95"/>
        <v>#DIV/0!</v>
      </c>
    </row>
    <row r="1506" spans="1:9" ht="15.75">
      <c r="A1506" s="30" t="s">
        <v>220</v>
      </c>
      <c r="B1506" s="31"/>
      <c r="C1506" s="31" t="s">
        <v>221</v>
      </c>
      <c r="D1506" s="32"/>
      <c r="E1506" s="33"/>
      <c r="F1506" s="33"/>
      <c r="G1506" s="111">
        <f>SUM(G1507)</f>
        <v>1879.64</v>
      </c>
      <c r="H1506" s="106">
        <f>H1507</f>
        <v>1879.62</v>
      </c>
      <c r="I1506" s="106">
        <f t="shared" si="95"/>
        <v>99.998935966461659</v>
      </c>
    </row>
    <row r="1507" spans="1:9" ht="15.75">
      <c r="A1507" s="34" t="s">
        <v>316</v>
      </c>
      <c r="B1507" s="28"/>
      <c r="C1507" s="28" t="s">
        <v>221</v>
      </c>
      <c r="D1507" s="28" t="s">
        <v>269</v>
      </c>
      <c r="E1507" s="32"/>
      <c r="F1507" s="32"/>
      <c r="G1507" s="111">
        <f>SUM(G1508,)</f>
        <v>1879.64</v>
      </c>
      <c r="H1507" s="106">
        <f>H1508</f>
        <v>1879.62</v>
      </c>
      <c r="I1507" s="106">
        <f t="shared" si="95"/>
        <v>99.998935966461659</v>
      </c>
    </row>
    <row r="1508" spans="1:9" ht="31.5">
      <c r="A1508" s="38" t="s">
        <v>110</v>
      </c>
      <c r="B1508" s="28"/>
      <c r="C1508" s="28" t="s">
        <v>221</v>
      </c>
      <c r="D1508" s="28" t="s">
        <v>269</v>
      </c>
      <c r="E1508" s="36" t="s">
        <v>111</v>
      </c>
      <c r="F1508" s="33"/>
      <c r="G1508" s="111">
        <f>SUM(G1509)</f>
        <v>1879.64</v>
      </c>
      <c r="H1508" s="106">
        <f>H1509</f>
        <v>1879.62</v>
      </c>
      <c r="I1508" s="106">
        <f t="shared" si="95"/>
        <v>99.998935966461659</v>
      </c>
    </row>
    <row r="1509" spans="1:9" ht="15.75">
      <c r="A1509" s="38" t="s">
        <v>317</v>
      </c>
      <c r="B1509" s="28"/>
      <c r="C1509" s="28" t="s">
        <v>221</v>
      </c>
      <c r="D1509" s="28" t="s">
        <v>269</v>
      </c>
      <c r="E1509" s="36" t="s">
        <v>318</v>
      </c>
      <c r="F1509" s="32"/>
      <c r="G1509" s="111">
        <f>SUM(G1510)</f>
        <v>1879.64</v>
      </c>
      <c r="H1509" s="106">
        <f>H1510</f>
        <v>1879.62</v>
      </c>
      <c r="I1509" s="106">
        <f t="shared" si="95"/>
        <v>99.998935966461659</v>
      </c>
    </row>
    <row r="1510" spans="1:9" ht="63">
      <c r="A1510" s="40" t="s">
        <v>224</v>
      </c>
      <c r="B1510" s="72"/>
      <c r="C1510" s="72" t="s">
        <v>221</v>
      </c>
      <c r="D1510" s="72" t="s">
        <v>269</v>
      </c>
      <c r="E1510" s="99" t="s">
        <v>318</v>
      </c>
      <c r="F1510" s="41">
        <v>100</v>
      </c>
      <c r="G1510" s="113">
        <f>SUM(G1511)</f>
        <v>1879.64</v>
      </c>
      <c r="H1510" s="106">
        <f>H1511</f>
        <v>1879.62</v>
      </c>
      <c r="I1510" s="106">
        <f t="shared" si="95"/>
        <v>99.998935966461659</v>
      </c>
    </row>
    <row r="1511" spans="1:9" ht="31.5">
      <c r="A1511" s="38" t="s">
        <v>225</v>
      </c>
      <c r="B1511" s="28"/>
      <c r="C1511" s="28" t="s">
        <v>221</v>
      </c>
      <c r="D1511" s="28" t="s">
        <v>269</v>
      </c>
      <c r="E1511" s="36" t="s">
        <v>318</v>
      </c>
      <c r="F1511" s="32">
        <v>120</v>
      </c>
      <c r="G1511" s="105">
        <v>1879.64</v>
      </c>
      <c r="H1511" s="106">
        <f>1353.97+150+375.65</f>
        <v>1879.62</v>
      </c>
      <c r="I1511" s="106">
        <f>(H1511/G1511)*100</f>
        <v>99.998935966461659</v>
      </c>
    </row>
    <row r="1512" spans="1:9" ht="15.75" hidden="1" customHeight="1">
      <c r="A1512" s="34"/>
      <c r="B1512" s="28"/>
      <c r="C1512" s="28"/>
      <c r="D1512" s="28"/>
      <c r="E1512" s="32"/>
      <c r="F1512" s="32"/>
      <c r="G1512" s="48"/>
      <c r="H1512" s="106"/>
      <c r="I1512" s="104"/>
    </row>
    <row r="1513" spans="1:9" ht="23.25" customHeight="1">
      <c r="A1513" s="100" t="s">
        <v>319</v>
      </c>
      <c r="B1513" s="59"/>
      <c r="C1513" s="59"/>
      <c r="D1513" s="59"/>
      <c r="E1513" s="59"/>
      <c r="F1513" s="101"/>
      <c r="G1513" s="102">
        <f>SUM(G13,G675,G689,G750,G1109,G1314,G1457,G1485,G1504)</f>
        <v>3072606.84</v>
      </c>
      <c r="H1513" s="108">
        <f>H1504+H1485+H1457+H1314+H1109+H750+H689+H675+H13</f>
        <v>3026759.07</v>
      </c>
      <c r="I1513" s="108">
        <f>(H1513/G1513)*100</f>
        <v>98.507854327369785</v>
      </c>
    </row>
    <row r="1514" spans="1:9" ht="22.5" customHeight="1">
      <c r="A1514" s="9"/>
      <c r="B1514" s="7"/>
      <c r="C1514" s="7"/>
      <c r="D1514" s="7"/>
      <c r="E1514" s="7"/>
      <c r="F1514" s="7"/>
      <c r="G1514" s="10"/>
    </row>
    <row r="1515" spans="1:9" ht="15.75">
      <c r="A1515" s="9"/>
      <c r="B1515" s="7"/>
      <c r="C1515" s="7"/>
      <c r="D1515" s="7"/>
      <c r="E1515" s="7"/>
      <c r="F1515" s="7"/>
      <c r="G1515" s="7"/>
    </row>
    <row r="1516" spans="1:9" ht="12.75">
      <c r="A1516" s="7"/>
      <c r="B1516" s="7"/>
      <c r="C1516" s="7"/>
      <c r="D1516" s="7"/>
      <c r="E1516" s="7"/>
      <c r="F1516" s="7"/>
      <c r="G1516" s="7"/>
    </row>
    <row r="1517" spans="1:9" ht="12.75">
      <c r="B1517" s="7"/>
      <c r="C1517" s="7"/>
      <c r="D1517" s="7"/>
      <c r="E1517" s="7"/>
      <c r="F1517" s="7"/>
      <c r="G1517" s="7"/>
    </row>
    <row r="1518" spans="1:9" ht="12.75">
      <c r="B1518" s="7"/>
      <c r="C1518" s="7"/>
      <c r="D1518" s="7"/>
      <c r="E1518" s="7"/>
      <c r="F1518" s="7"/>
      <c r="G1518" s="7"/>
    </row>
  </sheetData>
  <mergeCells count="2">
    <mergeCell ref="D6:F6"/>
    <mergeCell ref="A7:I7"/>
  </mergeCells>
  <pageMargins left="0.51181102362204722" right="0.31496062992125984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2019-03-27T09:06:47Z</cp:lastPrinted>
  <dcterms:created xsi:type="dcterms:W3CDTF">2013-01-23T11:33:24Z</dcterms:created>
  <dcterms:modified xsi:type="dcterms:W3CDTF">2019-04-30T08:25:06Z</dcterms:modified>
</cp:coreProperties>
</file>