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 2017\"/>
    </mc:Choice>
  </mc:AlternateContent>
  <bookViews>
    <workbookView xWindow="0" yWindow="0" windowWidth="20490" windowHeight="7755" activeTab="1"/>
  </bookViews>
  <sheets>
    <sheet name="Черновик " sheetId="1" r:id="rId1"/>
    <sheet name="Беловик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C31" i="2"/>
  <c r="C40" i="2"/>
  <c r="D39" i="2"/>
  <c r="E39" i="2" s="1"/>
  <c r="E38" i="2"/>
  <c r="E37" i="2"/>
  <c r="E36" i="2"/>
  <c r="D35" i="2"/>
  <c r="E35" i="2" s="1"/>
  <c r="D34" i="2"/>
  <c r="E34" i="2" s="1"/>
  <c r="E24" i="2"/>
  <c r="E23" i="2"/>
  <c r="D22" i="2"/>
  <c r="C22" i="2"/>
  <c r="E21" i="2"/>
  <c r="E20" i="2"/>
  <c r="E19" i="2"/>
  <c r="E18" i="2"/>
  <c r="E17" i="2"/>
  <c r="E16" i="2"/>
  <c r="E15" i="2"/>
  <c r="D14" i="2"/>
  <c r="E14" i="2" s="1"/>
  <c r="E13" i="2"/>
  <c r="E12" i="2"/>
  <c r="E11" i="2"/>
  <c r="D10" i="2"/>
  <c r="C10" i="2"/>
  <c r="E10" i="2" s="1"/>
  <c r="E9" i="2"/>
  <c r="E8" i="2"/>
  <c r="E7" i="2"/>
  <c r="E6" i="2"/>
  <c r="D5" i="2"/>
  <c r="E5" i="2" s="1"/>
  <c r="D4" i="2"/>
  <c r="C4" i="2"/>
  <c r="F34" i="1"/>
  <c r="D37" i="1"/>
  <c r="C36" i="1"/>
  <c r="D3" i="1"/>
  <c r="D28" i="1"/>
  <c r="D33" i="1"/>
  <c r="D29" i="1"/>
  <c r="E22" i="2" l="1"/>
  <c r="D25" i="2"/>
  <c r="E40" i="2"/>
  <c r="E4" i="2"/>
  <c r="C25" i="2"/>
  <c r="D40" i="2"/>
  <c r="D12" i="1"/>
  <c r="E3" i="1"/>
  <c r="E4" i="1"/>
  <c r="E5" i="1"/>
  <c r="E6" i="1"/>
  <c r="E7" i="1"/>
  <c r="E25" i="2" l="1"/>
  <c r="D20" i="1"/>
  <c r="C20" i="1"/>
  <c r="E9" i="1"/>
  <c r="D8" i="1"/>
  <c r="C8" i="1"/>
  <c r="D2" i="1"/>
  <c r="C2" i="1"/>
  <c r="C23" i="1" l="1"/>
  <c r="E8" i="1"/>
  <c r="D23" i="1"/>
  <c r="E23" i="1" l="1"/>
  <c r="E28" i="1"/>
  <c r="D34" i="1" l="1"/>
  <c r="D36" i="1" s="1"/>
  <c r="E30" i="1"/>
  <c r="E32" i="1"/>
  <c r="E29" i="1"/>
  <c r="E31" i="1"/>
  <c r="E33" i="1"/>
  <c r="C34" i="1"/>
  <c r="E22" i="1"/>
  <c r="E21" i="1"/>
  <c r="E10" i="1"/>
  <c r="E11" i="1"/>
  <c r="E12" i="1"/>
  <c r="E13" i="1"/>
  <c r="E14" i="1"/>
  <c r="E15" i="1"/>
  <c r="E16" i="1"/>
  <c r="E17" i="1"/>
  <c r="E18" i="1"/>
  <c r="E19" i="1"/>
  <c r="E20" i="1" l="1"/>
  <c r="E2" i="1"/>
  <c r="E34" i="1"/>
</calcChain>
</file>

<file path=xl/sharedStrings.xml><?xml version="1.0" encoding="utf-8"?>
<sst xmlns="http://schemas.openxmlformats.org/spreadsheetml/2006/main" count="130" uniqueCount="67">
  <si>
    <t>Фонд з/платы (включая НДФЛ (13%), отчисления в страховые фонды (20,2 % ), замена на период болезни, очередных отпусков</t>
  </si>
  <si>
    <t>Расходы на интернет, телефон председателя</t>
  </si>
  <si>
    <t>Канцелярские и почтовые расходы</t>
  </si>
  <si>
    <t>Транспортные расходы</t>
  </si>
  <si>
    <t>Содержание и ремонт оргтехники</t>
  </si>
  <si>
    <t>Материалы, инвентарь и хозяйственные принадлежности</t>
  </si>
  <si>
    <t>Договор на вывоз КБМ и ТБО</t>
  </si>
  <si>
    <t>Договор на комплексное техническое обслуживание лифтов, ЛДСС, аварийно-техническое обслуживание лифтов</t>
  </si>
  <si>
    <t>Договор диспетчерского обслуживание лифтов</t>
  </si>
  <si>
    <t>Договор на освидетельствование лифтов, измерение полного сопротивления петли «фаза-нуль»</t>
  </si>
  <si>
    <t>Договор страхования лифтов</t>
  </si>
  <si>
    <t>Договор информационного обслуживания системы энергопотребления</t>
  </si>
  <si>
    <t>Договор обслуживания пожарной сигнализации</t>
  </si>
  <si>
    <t>Договор утилизации энергосберегающих ламп</t>
  </si>
  <si>
    <t>Договор обслуживания вентиляционных каналов и дымоходов</t>
  </si>
  <si>
    <t>Затраты на текущий ремонт</t>
  </si>
  <si>
    <t>Комиссионный сбор от приема платежей с населения, комиссия МУП «СЦГХ»</t>
  </si>
  <si>
    <t>Услуги сбербанка за обслуживание р/счета</t>
  </si>
  <si>
    <t>Фонд премирования</t>
  </si>
  <si>
    <t>Договор на покраску металлических ограждений, бордюров, металлических дверей в помещениях электрощитов, мусоросборников, подвала, машинных отделений, крыши, технического этажа, электросварочные работы; и т.д.</t>
  </si>
  <si>
    <t>Договор на покраску фасада дома на уровне 1-го этажа.</t>
  </si>
  <si>
    <t>Договор косметического ремонта мест общего пользования , а так-же ремонт, восстановление и покраска деревянных дверей у выходов на пожарную лестницу</t>
  </si>
  <si>
    <t>Приобретение материалов для косметического ремонта, покраски фасада дома, ограждений, дверей и т.д. .</t>
  </si>
  <si>
    <t>Непредвиденные расходы ( убытки, аварии, юридические услуги).</t>
  </si>
  <si>
    <t>№ п/п</t>
  </si>
  <si>
    <t>Статьи затрат (поставщик, приложение)</t>
  </si>
  <si>
    <t>По плану, руб.</t>
  </si>
  <si>
    <t>Фактически, руб.</t>
  </si>
  <si>
    <t>Перерасход -, экономия +</t>
  </si>
  <si>
    <t>Пояснения к существенным отклонениям по смете</t>
  </si>
  <si>
    <t>1.</t>
  </si>
  <si>
    <t>Расходы на содержание управления (административное руководство) и обслуживающий персонал, всего, в том числе:</t>
  </si>
  <si>
    <t>1.1</t>
  </si>
  <si>
    <t>1.2</t>
  </si>
  <si>
    <t>1.3</t>
  </si>
  <si>
    <t>1.4</t>
  </si>
  <si>
    <t>1.5</t>
  </si>
  <si>
    <t>Содержание и обслуживание общего имущества, всего: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</si>
  <si>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</si>
  <si>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</si>
  <si>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</si>
  <si>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</si>
  <si>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</si>
  <si>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</si>
  <si>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</si>
  <si>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</si>
  <si>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</si>
  <si>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</si>
  <si>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</si>
  <si>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</si>
  <si>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Прочие прямые расходы, всего, в том числе:</t>
  </si>
  <si>
    <t>3.</t>
  </si>
  <si>
    <t>3.1</t>
  </si>
  <si>
    <t>3.2</t>
  </si>
  <si>
    <t>Итого расходов:</t>
  </si>
  <si>
    <t>Перерасход за счет экономии по другим статьям</t>
  </si>
  <si>
    <t xml:space="preserve">Аренд фасада </t>
  </si>
  <si>
    <t>Пени</t>
  </si>
  <si>
    <t>Возврат судебных издержек</t>
  </si>
  <si>
    <t>Экономия в связи с переходом на самостоятельный учет коммунальных платежей</t>
  </si>
  <si>
    <t>Перерасход из-за доплаты за ведение расчетов за коммунальные платежи (За счет комиссии МУП "СЦГХ")</t>
  </si>
  <si>
    <t>Перерасход в связи с переходом на самостоятельный расчет коммунальных платежей (покупка МФЦ,  катриджей)</t>
  </si>
  <si>
    <t>Доходы за 2016 г.</t>
  </si>
  <si>
    <t>Итого доходов:</t>
  </si>
  <si>
    <t>Расходы за 2016 г.</t>
  </si>
  <si>
    <t>Приобретение программы для ведения расчета коммунальных платежей, устранение аварий, комиссия МУП "СЦГХ за ведение регистрационного учета граждан</t>
  </si>
  <si>
    <t>Отчет о выполнении сметы доходов и расходов ТСЖ за 2016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</si>
</sst>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11" xfId="0" applyFont="1" applyBorder="1"/>
    <xf numFmtId="0" fontId="2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4" fontId="2" fillId="0" borderId="13" xfId="0" applyNumberFormat="1" applyFont="1" applyFill="1" applyBorder="1"/>
    <xf numFmtId="0" fontId="2" fillId="0" borderId="14" xfId="0" applyFont="1" applyBorder="1"/>
    <xf numFmtId="0" fontId="1" fillId="0" borderId="7" xfId="0" applyFont="1" applyFill="1" applyBorder="1" applyAlignment="1">
      <alignment wrapText="1"/>
    </xf>
    <xf numFmtId="4" fontId="1" fillId="0" borderId="7" xfId="0" applyNumberFormat="1" applyFont="1" applyFill="1" applyBorder="1"/>
    <xf numFmtId="0" fontId="1" fillId="0" borderId="0" xfId="0" applyFont="1"/>
    <xf numFmtId="4" fontId="2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" fontId="1" fillId="0" borderId="3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2" borderId="1" xfId="0" applyFont="1" applyFill="1" applyBorder="1"/>
    <xf numFmtId="0" fontId="2" fillId="0" borderId="14" xfId="0" applyFont="1" applyBorder="1" applyAlignment="1">
      <alignment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4" fontId="2" fillId="3" borderId="13" xfId="0" applyNumberFormat="1" applyFont="1" applyFill="1" applyBorder="1"/>
    <xf numFmtId="4" fontId="1" fillId="3" borderId="7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2" borderId="13" xfId="0" applyNumberFormat="1" applyFont="1" applyFill="1" applyBorder="1"/>
    <xf numFmtId="0" fontId="2" fillId="0" borderId="1" xfId="0" applyFont="1" applyFill="1" applyBorder="1"/>
    <xf numFmtId="0" fontId="2" fillId="0" borderId="11" xfId="0" applyFont="1" applyBorder="1" applyAlignment="1">
      <alignment wrapText="1"/>
    </xf>
    <xf numFmtId="0" fontId="2" fillId="4" borderId="1" xfId="0" applyFont="1" applyFill="1" applyBorder="1"/>
    <xf numFmtId="4" fontId="1" fillId="0" borderId="0" xfId="0" applyNumberFormat="1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/>
    <xf numFmtId="4" fontId="2" fillId="0" borderId="0" xfId="0" applyNumberFormat="1" applyFont="1" applyFill="1"/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4" fontId="5" fillId="0" borderId="13" xfId="0" applyNumberFormat="1" applyFont="1" applyFill="1" applyBorder="1"/>
    <xf numFmtId="0" fontId="5" fillId="0" borderId="1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4" fontId="4" fillId="0" borderId="7" xfId="0" applyNumberFormat="1" applyFont="1" applyFill="1" applyBorder="1"/>
    <xf numFmtId="4" fontId="4" fillId="0" borderId="8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Fill="1" applyBorder="1"/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/>
    <xf numFmtId="4" fontId="4" fillId="0" borderId="18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19" xfId="0" applyFont="1" applyFill="1" applyBorder="1"/>
    <xf numFmtId="0" fontId="4" fillId="0" borderId="19" xfId="0" applyFont="1" applyFill="1" applyBorder="1" applyAlignment="1">
      <alignment wrapText="1"/>
    </xf>
    <xf numFmtId="4" fontId="4" fillId="0" borderId="19" xfId="0" applyNumberFormat="1" applyFont="1" applyFill="1" applyBorder="1"/>
    <xf numFmtId="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50" sqref="G50"/>
    </sheetView>
  </sheetViews>
  <sheetFormatPr defaultRowHeight="15" x14ac:dyDescent="0.25"/>
  <cols>
    <col min="1" max="1" width="6.42578125" style="11" customWidth="1"/>
    <col min="2" max="2" width="31" style="3" customWidth="1"/>
    <col min="3" max="3" width="14.140625" style="11" customWidth="1"/>
    <col min="4" max="4" width="14.5703125" style="11" customWidth="1"/>
    <col min="5" max="5" width="16.7109375" style="11" customWidth="1"/>
    <col min="6" max="6" width="17.28515625" style="11" customWidth="1"/>
    <col min="7" max="16384" width="9.140625" style="11"/>
  </cols>
  <sheetData>
    <row r="1" spans="1:7" s="3" customFormat="1" ht="57.75" thickBot="1" x14ac:dyDescent="0.3">
      <c r="A1" s="1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1" t="s">
        <v>29</v>
      </c>
    </row>
    <row r="2" spans="1:7" s="3" customFormat="1" ht="85.5" x14ac:dyDescent="0.25">
      <c r="A2" s="4" t="s">
        <v>30</v>
      </c>
      <c r="B2" s="5" t="s">
        <v>31</v>
      </c>
      <c r="C2" s="33">
        <f>C7+C6+C5+C4+C3</f>
        <v>2075950</v>
      </c>
      <c r="D2" s="6">
        <f>D7+D6+D5+D4+D3</f>
        <v>2142659.0499999998</v>
      </c>
      <c r="E2" s="48">
        <f>E7+E6+E5+E4+E3</f>
        <v>-66709.049999999799</v>
      </c>
      <c r="F2" s="49"/>
    </row>
    <row r="3" spans="1:7" ht="105" x14ac:dyDescent="0.25">
      <c r="A3" s="7" t="s">
        <v>32</v>
      </c>
      <c r="B3" s="8" t="s">
        <v>0</v>
      </c>
      <c r="C3" s="34">
        <v>2019550</v>
      </c>
      <c r="D3" s="38">
        <f>2238163.78-152860</f>
        <v>2085303.7799999998</v>
      </c>
      <c r="E3" s="9">
        <f>C3-D3</f>
        <v>-65753.779999999795</v>
      </c>
      <c r="F3" s="41" t="s">
        <v>60</v>
      </c>
    </row>
    <row r="4" spans="1:7" ht="30" x14ac:dyDescent="0.25">
      <c r="A4" s="7" t="s">
        <v>33</v>
      </c>
      <c r="B4" s="8" t="s">
        <v>1</v>
      </c>
      <c r="C4" s="34">
        <v>24000</v>
      </c>
      <c r="D4" s="38">
        <v>14500</v>
      </c>
      <c r="E4" s="9">
        <f t="shared" ref="E4:E7" si="0">C4-D4</f>
        <v>9500</v>
      </c>
      <c r="F4" s="10"/>
    </row>
    <row r="5" spans="1:7" ht="30" x14ac:dyDescent="0.25">
      <c r="A5" s="7" t="s">
        <v>34</v>
      </c>
      <c r="B5" s="8" t="s">
        <v>2</v>
      </c>
      <c r="C5" s="34">
        <v>7200</v>
      </c>
      <c r="D5" s="38">
        <v>1640.78</v>
      </c>
      <c r="E5" s="9">
        <f t="shared" si="0"/>
        <v>5559.22</v>
      </c>
      <c r="F5" s="10"/>
    </row>
    <row r="6" spans="1:7" x14ac:dyDescent="0.25">
      <c r="A6" s="7" t="s">
        <v>35</v>
      </c>
      <c r="B6" s="8" t="s">
        <v>3</v>
      </c>
      <c r="C6" s="34">
        <v>14400</v>
      </c>
      <c r="D6" s="38">
        <v>17729.79</v>
      </c>
      <c r="E6" s="9">
        <f t="shared" si="0"/>
        <v>-3329.7900000000009</v>
      </c>
      <c r="F6" s="10"/>
    </row>
    <row r="7" spans="1:7" ht="30.75" thickBot="1" x14ac:dyDescent="0.3">
      <c r="A7" s="12" t="s">
        <v>36</v>
      </c>
      <c r="B7" s="13" t="s">
        <v>4</v>
      </c>
      <c r="C7" s="35">
        <v>10800</v>
      </c>
      <c r="D7" s="39">
        <v>23484.7</v>
      </c>
      <c r="E7" s="14">
        <f t="shared" si="0"/>
        <v>-12684.7</v>
      </c>
      <c r="F7" s="15"/>
    </row>
    <row r="8" spans="1:7" s="18" customFormat="1" ht="28.5" x14ac:dyDescent="0.2">
      <c r="A8" s="4" t="s">
        <v>38</v>
      </c>
      <c r="B8" s="16" t="s">
        <v>37</v>
      </c>
      <c r="C8" s="36">
        <f>C9+C10+C11+C12+C13+C14+C15+C16+C17+C18+C19</f>
        <v>1170164.3599999999</v>
      </c>
      <c r="D8" s="17">
        <f>D9+D10+D11+D12+D13+D14+D15+D16+D17+D18+D19</f>
        <v>1188570.3199999998</v>
      </c>
      <c r="E8" s="50">
        <f>C8-D8</f>
        <v>-18405.959999999963</v>
      </c>
      <c r="F8" s="51"/>
    </row>
    <row r="9" spans="1:7" ht="30" x14ac:dyDescent="0.25">
      <c r="A9" s="7" t="s">
        <v>39</v>
      </c>
      <c r="B9" s="8" t="s">
        <v>5</v>
      </c>
      <c r="C9" s="34">
        <v>76800</v>
      </c>
      <c r="D9" s="38">
        <v>53103.97</v>
      </c>
      <c r="E9" s="9">
        <f>C9-D9</f>
        <v>23696.03</v>
      </c>
      <c r="F9" s="10"/>
      <c r="G9" s="19"/>
    </row>
    <row r="10" spans="1:7" x14ac:dyDescent="0.25">
      <c r="A10" s="7" t="s">
        <v>40</v>
      </c>
      <c r="B10" s="8" t="s">
        <v>6</v>
      </c>
      <c r="C10" s="34">
        <v>277584</v>
      </c>
      <c r="D10" s="38">
        <v>279897.2</v>
      </c>
      <c r="E10" s="9">
        <f>C10-D10</f>
        <v>-2313.2000000000116</v>
      </c>
      <c r="F10" s="10"/>
    </row>
    <row r="11" spans="1:7" ht="75" x14ac:dyDescent="0.25">
      <c r="A11" s="7" t="s">
        <v>41</v>
      </c>
      <c r="B11" s="8" t="s">
        <v>7</v>
      </c>
      <c r="C11" s="34">
        <v>254908.56</v>
      </c>
      <c r="D11" s="38">
        <v>254908.56</v>
      </c>
      <c r="E11" s="9">
        <f t="shared" ref="E11:E19" si="1">C11-D11</f>
        <v>0</v>
      </c>
      <c r="F11" s="10"/>
    </row>
    <row r="12" spans="1:7" ht="30" x14ac:dyDescent="0.25">
      <c r="A12" s="7" t="s">
        <v>42</v>
      </c>
      <c r="B12" s="8" t="s">
        <v>8</v>
      </c>
      <c r="C12" s="34">
        <v>168000</v>
      </c>
      <c r="D12" s="38">
        <f>14000*12</f>
        <v>168000</v>
      </c>
      <c r="E12" s="9">
        <f t="shared" si="1"/>
        <v>0</v>
      </c>
      <c r="F12" s="10"/>
    </row>
    <row r="13" spans="1:7" ht="75" x14ac:dyDescent="0.25">
      <c r="A13" s="7" t="s">
        <v>43</v>
      </c>
      <c r="B13" s="8" t="s">
        <v>9</v>
      </c>
      <c r="C13" s="34">
        <v>25785.599999999999</v>
      </c>
      <c r="D13" s="38">
        <v>22934.080000000002</v>
      </c>
      <c r="E13" s="9">
        <f t="shared" si="1"/>
        <v>2851.5199999999968</v>
      </c>
      <c r="F13" s="10"/>
    </row>
    <row r="14" spans="1:7" x14ac:dyDescent="0.25">
      <c r="A14" s="7" t="s">
        <v>44</v>
      </c>
      <c r="B14" s="8" t="s">
        <v>10</v>
      </c>
      <c r="C14" s="34">
        <v>4500</v>
      </c>
      <c r="D14" s="38">
        <v>0</v>
      </c>
      <c r="E14" s="9">
        <f t="shared" si="1"/>
        <v>4500</v>
      </c>
      <c r="F14" s="10"/>
    </row>
    <row r="15" spans="1:7" ht="45" x14ac:dyDescent="0.25">
      <c r="A15" s="7" t="s">
        <v>45</v>
      </c>
      <c r="B15" s="8" t="s">
        <v>11</v>
      </c>
      <c r="C15" s="34">
        <v>12586.2</v>
      </c>
      <c r="D15" s="38">
        <v>13792.76</v>
      </c>
      <c r="E15" s="9">
        <f t="shared" si="1"/>
        <v>-1206.5599999999995</v>
      </c>
      <c r="F15" s="10"/>
    </row>
    <row r="16" spans="1:7" ht="45.75" thickBot="1" x14ac:dyDescent="0.3">
      <c r="A16" s="7" t="s">
        <v>46</v>
      </c>
      <c r="B16" s="8" t="s">
        <v>12</v>
      </c>
      <c r="C16" s="34">
        <v>234000</v>
      </c>
      <c r="D16" s="38">
        <v>252800</v>
      </c>
      <c r="E16" s="9">
        <f t="shared" si="1"/>
        <v>-18800</v>
      </c>
      <c r="F16" s="32" t="s">
        <v>55</v>
      </c>
    </row>
    <row r="17" spans="1:6" ht="30" x14ac:dyDescent="0.25">
      <c r="A17" s="7" t="s">
        <v>47</v>
      </c>
      <c r="B17" s="8" t="s">
        <v>13</v>
      </c>
      <c r="C17" s="34">
        <v>2000</v>
      </c>
      <c r="D17" s="38">
        <v>0</v>
      </c>
      <c r="E17" s="9">
        <f t="shared" si="1"/>
        <v>2000</v>
      </c>
      <c r="F17" s="10"/>
    </row>
    <row r="18" spans="1:6" ht="45" x14ac:dyDescent="0.25">
      <c r="A18" s="7" t="s">
        <v>48</v>
      </c>
      <c r="B18" s="8" t="s">
        <v>14</v>
      </c>
      <c r="C18" s="34">
        <v>12000</v>
      </c>
      <c r="D18" s="38">
        <v>0</v>
      </c>
      <c r="E18" s="9">
        <f t="shared" si="1"/>
        <v>12000</v>
      </c>
      <c r="F18" s="10"/>
    </row>
    <row r="19" spans="1:6" ht="15.75" thickBot="1" x14ac:dyDescent="0.3">
      <c r="A19" s="12" t="s">
        <v>49</v>
      </c>
      <c r="B19" s="13" t="s">
        <v>15</v>
      </c>
      <c r="C19" s="35">
        <v>102000</v>
      </c>
      <c r="D19" s="39">
        <v>143133.75</v>
      </c>
      <c r="E19" s="14">
        <f t="shared" si="1"/>
        <v>-41133.75</v>
      </c>
      <c r="F19" s="15"/>
    </row>
    <row r="20" spans="1:6" s="18" customFormat="1" ht="28.5" x14ac:dyDescent="0.2">
      <c r="A20" s="4" t="s">
        <v>51</v>
      </c>
      <c r="B20" s="16" t="s">
        <v>50</v>
      </c>
      <c r="C20" s="36">
        <f>C21+C22</f>
        <v>295000</v>
      </c>
      <c r="D20" s="17">
        <f t="shared" ref="D20:E20" si="2">D21+D22</f>
        <v>163877.9</v>
      </c>
      <c r="E20" s="50">
        <f t="shared" si="2"/>
        <v>131122.1</v>
      </c>
      <c r="F20" s="51"/>
    </row>
    <row r="21" spans="1:6" ht="62.25" customHeight="1" x14ac:dyDescent="0.25">
      <c r="A21" s="7" t="s">
        <v>52</v>
      </c>
      <c r="B21" s="8" t="s">
        <v>16</v>
      </c>
      <c r="C21" s="34">
        <v>245000</v>
      </c>
      <c r="D21" s="38">
        <v>121609.9</v>
      </c>
      <c r="E21" s="9">
        <f>C21-D21</f>
        <v>123390.1</v>
      </c>
      <c r="F21" s="41" t="s">
        <v>59</v>
      </c>
    </row>
    <row r="22" spans="1:6" ht="30.75" thickBot="1" x14ac:dyDescent="0.3">
      <c r="A22" s="12" t="s">
        <v>53</v>
      </c>
      <c r="B22" s="13" t="s">
        <v>17</v>
      </c>
      <c r="C22" s="35">
        <v>50000</v>
      </c>
      <c r="D22" s="39">
        <v>42268</v>
      </c>
      <c r="E22" s="14">
        <f>C22-D22</f>
        <v>7732</v>
      </c>
      <c r="F22" s="32"/>
    </row>
    <row r="23" spans="1:6" s="18" customFormat="1" ht="33" customHeight="1" x14ac:dyDescent="0.2">
      <c r="A23" s="20"/>
      <c r="B23" s="21" t="s">
        <v>54</v>
      </c>
      <c r="C23" s="22">
        <f>C20+C8+C2</f>
        <v>3541114.36</v>
      </c>
      <c r="D23" s="22">
        <f t="shared" ref="D23" si="3">D20+D8+D2</f>
        <v>3495107.2699999996</v>
      </c>
      <c r="E23" s="52">
        <f>C23-D23</f>
        <v>46007.090000000317</v>
      </c>
      <c r="F23" s="53"/>
    </row>
    <row r="24" spans="1:6" s="18" customFormat="1" ht="14.25" x14ac:dyDescent="0.2">
      <c r="A24" s="23"/>
      <c r="B24" s="24"/>
      <c r="C24" s="25"/>
      <c r="D24" s="25"/>
      <c r="E24" s="25"/>
      <c r="F24" s="26"/>
    </row>
    <row r="25" spans="1:6" s="18" customFormat="1" ht="32.25" customHeight="1" x14ac:dyDescent="0.2">
      <c r="A25" s="23"/>
      <c r="B25" s="27" t="s">
        <v>58</v>
      </c>
      <c r="C25" s="28">
        <v>0</v>
      </c>
      <c r="D25" s="28">
        <v>40000</v>
      </c>
      <c r="E25" s="25"/>
      <c r="F25" s="26"/>
    </row>
    <row r="26" spans="1:6" s="18" customFormat="1" ht="14.25" x14ac:dyDescent="0.2">
      <c r="B26" s="27" t="s">
        <v>56</v>
      </c>
      <c r="C26" s="28">
        <v>25200</v>
      </c>
      <c r="D26" s="28">
        <v>36708</v>
      </c>
      <c r="E26" s="25"/>
    </row>
    <row r="27" spans="1:6" x14ac:dyDescent="0.25">
      <c r="B27" s="27" t="s">
        <v>57</v>
      </c>
      <c r="C27" s="31">
        <v>6500</v>
      </c>
      <c r="D27" s="31">
        <v>18940.04</v>
      </c>
      <c r="E27" s="40"/>
    </row>
    <row r="28" spans="1:6" ht="32.25" customHeight="1" x14ac:dyDescent="0.25">
      <c r="B28" s="29" t="s">
        <v>18</v>
      </c>
      <c r="C28" s="42">
        <v>77516</v>
      </c>
      <c r="D28" s="37">
        <f>126435+25287+1138</f>
        <v>152860</v>
      </c>
      <c r="E28" s="30">
        <f t="shared" ref="E28:E33" si="4">C28-D28</f>
        <v>-75344</v>
      </c>
    </row>
    <row r="29" spans="1:6" ht="150" x14ac:dyDescent="0.25">
      <c r="B29" s="8" t="s">
        <v>19</v>
      </c>
      <c r="C29" s="42">
        <v>33600</v>
      </c>
      <c r="D29" s="37">
        <f>16512+51680</f>
        <v>68192</v>
      </c>
      <c r="E29" s="30">
        <f t="shared" si="4"/>
        <v>-34592</v>
      </c>
    </row>
    <row r="30" spans="1:6" ht="30" x14ac:dyDescent="0.25">
      <c r="B30" s="8" t="s">
        <v>20</v>
      </c>
      <c r="C30" s="42">
        <v>24000</v>
      </c>
      <c r="D30" s="30">
        <v>0</v>
      </c>
      <c r="E30" s="30">
        <f t="shared" si="4"/>
        <v>24000</v>
      </c>
    </row>
    <row r="31" spans="1:6" ht="90" x14ac:dyDescent="0.25">
      <c r="B31" s="8" t="s">
        <v>21</v>
      </c>
      <c r="C31" s="42">
        <v>24000</v>
      </c>
      <c r="D31" s="37">
        <v>36408</v>
      </c>
      <c r="E31" s="30">
        <f t="shared" si="4"/>
        <v>-12408</v>
      </c>
    </row>
    <row r="32" spans="1:6" ht="60" x14ac:dyDescent="0.25">
      <c r="B32" s="8" t="s">
        <v>22</v>
      </c>
      <c r="C32" s="42">
        <v>87600</v>
      </c>
      <c r="D32" s="37">
        <v>77845</v>
      </c>
      <c r="E32" s="30">
        <f t="shared" si="4"/>
        <v>9755</v>
      </c>
    </row>
    <row r="33" spans="2:6" ht="45" x14ac:dyDescent="0.25">
      <c r="B33" s="29" t="s">
        <v>23</v>
      </c>
      <c r="C33" s="42">
        <v>62400</v>
      </c>
      <c r="D33" s="37">
        <f>32922+8286.8+15600+21500+21500+28400</f>
        <v>128208.8</v>
      </c>
      <c r="E33" s="30">
        <f t="shared" si="4"/>
        <v>-65808.800000000003</v>
      </c>
    </row>
    <row r="34" spans="2:6" s="18" customFormat="1" ht="14.25" x14ac:dyDescent="0.2">
      <c r="B34" s="27"/>
      <c r="C34" s="31">
        <f>SUM(C28:C33)</f>
        <v>309116</v>
      </c>
      <c r="D34" s="31">
        <f t="shared" ref="D34:E34" si="5">SUM(D28:D33)</f>
        <v>463513.8</v>
      </c>
      <c r="E34" s="31">
        <f t="shared" si="5"/>
        <v>-154397.79999999999</v>
      </c>
      <c r="F34" s="43">
        <f>E34+D27+D26+D25+E23</f>
        <v>-12742.669999999664</v>
      </c>
    </row>
    <row r="36" spans="2:6" x14ac:dyDescent="0.25">
      <c r="C36" s="19">
        <f>C34+C23</f>
        <v>3850230.36</v>
      </c>
      <c r="D36" s="19">
        <f>D34+D23</f>
        <v>3958621.0699999994</v>
      </c>
      <c r="E36" s="19"/>
    </row>
    <row r="37" spans="2:6" x14ac:dyDescent="0.25">
      <c r="D37" s="11">
        <f>4034749.07-76128</f>
        <v>3958621.07</v>
      </c>
    </row>
    <row r="38" spans="2:6" x14ac:dyDescent="0.25">
      <c r="C38" s="19"/>
    </row>
  </sheetData>
  <mergeCells count="4">
    <mergeCell ref="E2:F2"/>
    <mergeCell ref="E8:F8"/>
    <mergeCell ref="E20:F20"/>
    <mergeCell ref="E23:F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I7" sqref="I7"/>
    </sheetView>
  </sheetViews>
  <sheetFormatPr defaultRowHeight="15" x14ac:dyDescent="0.25"/>
  <cols>
    <col min="1" max="1" width="6.42578125" style="45" customWidth="1"/>
    <col min="2" max="2" width="31" style="44" customWidth="1"/>
    <col min="3" max="3" width="19" style="45" customWidth="1"/>
    <col min="4" max="4" width="21" style="45" customWidth="1"/>
    <col min="5" max="5" width="19" style="45" customWidth="1"/>
    <col min="6" max="6" width="30" style="45" customWidth="1"/>
    <col min="7" max="16384" width="9.140625" style="45"/>
  </cols>
  <sheetData>
    <row r="1" spans="1:7" ht="15.75" x14ac:dyDescent="0.25">
      <c r="A1" s="56" t="s">
        <v>66</v>
      </c>
      <c r="B1" s="56"/>
      <c r="C1" s="56"/>
      <c r="D1" s="56"/>
      <c r="E1" s="56"/>
      <c r="F1" s="56"/>
    </row>
    <row r="2" spans="1:7" ht="15.75" x14ac:dyDescent="0.25">
      <c r="A2" s="57"/>
      <c r="B2" s="58"/>
      <c r="C2" s="57"/>
      <c r="D2" s="57"/>
      <c r="E2" s="57"/>
      <c r="F2" s="57"/>
    </row>
    <row r="3" spans="1:7" s="44" customFormat="1" ht="48" thickBot="1" x14ac:dyDescent="0.3">
      <c r="A3" s="59" t="s">
        <v>24</v>
      </c>
      <c r="B3" s="59" t="s">
        <v>25</v>
      </c>
      <c r="C3" s="59" t="s">
        <v>26</v>
      </c>
      <c r="D3" s="59" t="s">
        <v>27</v>
      </c>
      <c r="E3" s="59" t="s">
        <v>28</v>
      </c>
      <c r="F3" s="59" t="s">
        <v>29</v>
      </c>
    </row>
    <row r="4" spans="1:7" s="44" customFormat="1" ht="94.5" x14ac:dyDescent="0.25">
      <c r="A4" s="60" t="s">
        <v>30</v>
      </c>
      <c r="B4" s="61" t="s">
        <v>31</v>
      </c>
      <c r="C4" s="62">
        <f>C9+C8+C7+C6+C5</f>
        <v>2068323</v>
      </c>
      <c r="D4" s="62">
        <f>D9+D8+D7+D6+D5</f>
        <v>2142659.0499999998</v>
      </c>
      <c r="E4" s="63">
        <f>E9+E8+E7+E6+E5</f>
        <v>-74336.049999999799</v>
      </c>
      <c r="F4" s="64"/>
    </row>
    <row r="5" spans="1:7" ht="78.75" x14ac:dyDescent="0.25">
      <c r="A5" s="65" t="s">
        <v>32</v>
      </c>
      <c r="B5" s="66" t="s">
        <v>0</v>
      </c>
      <c r="C5" s="67">
        <v>2011923</v>
      </c>
      <c r="D5" s="67">
        <f>2238163.78-152860</f>
        <v>2085303.7799999998</v>
      </c>
      <c r="E5" s="67">
        <f>C5-D5</f>
        <v>-73380.779999999795</v>
      </c>
      <c r="F5" s="68" t="s">
        <v>60</v>
      </c>
    </row>
    <row r="6" spans="1:7" ht="31.5" x14ac:dyDescent="0.25">
      <c r="A6" s="65" t="s">
        <v>33</v>
      </c>
      <c r="B6" s="66" t="s">
        <v>1</v>
      </c>
      <c r="C6" s="67">
        <v>24000</v>
      </c>
      <c r="D6" s="67">
        <v>14500</v>
      </c>
      <c r="E6" s="67">
        <f t="shared" ref="E6:E9" si="0">C6-D6</f>
        <v>9500</v>
      </c>
      <c r="F6" s="69"/>
    </row>
    <row r="7" spans="1:7" ht="31.5" x14ac:dyDescent="0.25">
      <c r="A7" s="65" t="s">
        <v>34</v>
      </c>
      <c r="B7" s="66" t="s">
        <v>2</v>
      </c>
      <c r="C7" s="67">
        <v>7200</v>
      </c>
      <c r="D7" s="67">
        <v>1640.78</v>
      </c>
      <c r="E7" s="67">
        <f t="shared" si="0"/>
        <v>5559.22</v>
      </c>
      <c r="F7" s="69"/>
    </row>
    <row r="8" spans="1:7" ht="15.75" x14ac:dyDescent="0.25">
      <c r="A8" s="65" t="s">
        <v>35</v>
      </c>
      <c r="B8" s="66" t="s">
        <v>3</v>
      </c>
      <c r="C8" s="67">
        <v>14400</v>
      </c>
      <c r="D8" s="67">
        <v>17729.79</v>
      </c>
      <c r="E8" s="67">
        <f t="shared" si="0"/>
        <v>-3329.7900000000009</v>
      </c>
      <c r="F8" s="69"/>
    </row>
    <row r="9" spans="1:7" ht="79.5" thickBot="1" x14ac:dyDescent="0.3">
      <c r="A9" s="70" t="s">
        <v>36</v>
      </c>
      <c r="B9" s="71" t="s">
        <v>4</v>
      </c>
      <c r="C9" s="72">
        <v>10800</v>
      </c>
      <c r="D9" s="72">
        <v>23484.7</v>
      </c>
      <c r="E9" s="72">
        <f t="shared" si="0"/>
        <v>-12684.7</v>
      </c>
      <c r="F9" s="73" t="s">
        <v>61</v>
      </c>
    </row>
    <row r="10" spans="1:7" s="46" customFormat="1" ht="47.25" x14ac:dyDescent="0.25">
      <c r="A10" s="60" t="s">
        <v>38</v>
      </c>
      <c r="B10" s="74" t="s">
        <v>37</v>
      </c>
      <c r="C10" s="75">
        <f>C11+C12+C13+C14+C15+C16+C17+C18+C19+C20+C21</f>
        <v>1170164.3599999999</v>
      </c>
      <c r="D10" s="75">
        <f>D11+D12+D13+D14+D15+D16+D17+D18+D19+D20+D21</f>
        <v>1188570.3199999998</v>
      </c>
      <c r="E10" s="76">
        <f>C10-D10</f>
        <v>-18405.959999999963</v>
      </c>
      <c r="F10" s="77"/>
    </row>
    <row r="11" spans="1:7" ht="47.25" x14ac:dyDescent="0.25">
      <c r="A11" s="65" t="s">
        <v>39</v>
      </c>
      <c r="B11" s="66" t="s">
        <v>5</v>
      </c>
      <c r="C11" s="67">
        <v>76800</v>
      </c>
      <c r="D11" s="67">
        <v>53103.97</v>
      </c>
      <c r="E11" s="67">
        <f>C11-D11</f>
        <v>23696.03</v>
      </c>
      <c r="F11" s="69"/>
      <c r="G11" s="47"/>
    </row>
    <row r="12" spans="1:7" ht="31.5" x14ac:dyDescent="0.25">
      <c r="A12" s="65" t="s">
        <v>40</v>
      </c>
      <c r="B12" s="66" t="s">
        <v>6</v>
      </c>
      <c r="C12" s="67">
        <v>277584</v>
      </c>
      <c r="D12" s="67">
        <v>279897.2</v>
      </c>
      <c r="E12" s="67">
        <f>C12-D12</f>
        <v>-2313.2000000000116</v>
      </c>
      <c r="F12" s="69"/>
    </row>
    <row r="13" spans="1:7" ht="78.75" x14ac:dyDescent="0.25">
      <c r="A13" s="65" t="s">
        <v>41</v>
      </c>
      <c r="B13" s="66" t="s">
        <v>7</v>
      </c>
      <c r="C13" s="67">
        <v>254908.56</v>
      </c>
      <c r="D13" s="67">
        <v>254908.56</v>
      </c>
      <c r="E13" s="67">
        <f t="shared" ref="E13:E21" si="1">C13-D13</f>
        <v>0</v>
      </c>
      <c r="F13" s="69"/>
    </row>
    <row r="14" spans="1:7" ht="31.5" x14ac:dyDescent="0.25">
      <c r="A14" s="65" t="s">
        <v>42</v>
      </c>
      <c r="B14" s="66" t="s">
        <v>8</v>
      </c>
      <c r="C14" s="67">
        <v>168000</v>
      </c>
      <c r="D14" s="67">
        <f>14000*12</f>
        <v>168000</v>
      </c>
      <c r="E14" s="67">
        <f t="shared" si="1"/>
        <v>0</v>
      </c>
      <c r="F14" s="69"/>
    </row>
    <row r="15" spans="1:7" ht="78.75" x14ac:dyDescent="0.25">
      <c r="A15" s="65" t="s">
        <v>43</v>
      </c>
      <c r="B15" s="66" t="s">
        <v>9</v>
      </c>
      <c r="C15" s="67">
        <v>25785.599999999999</v>
      </c>
      <c r="D15" s="67">
        <v>22934.080000000002</v>
      </c>
      <c r="E15" s="67">
        <f t="shared" si="1"/>
        <v>2851.5199999999968</v>
      </c>
      <c r="F15" s="69"/>
    </row>
    <row r="16" spans="1:7" ht="15.75" x14ac:dyDescent="0.25">
      <c r="A16" s="65" t="s">
        <v>44</v>
      </c>
      <c r="B16" s="66" t="s">
        <v>10</v>
      </c>
      <c r="C16" s="67">
        <v>4500</v>
      </c>
      <c r="D16" s="67">
        <v>0</v>
      </c>
      <c r="E16" s="67">
        <f t="shared" si="1"/>
        <v>4500</v>
      </c>
      <c r="F16" s="69"/>
    </row>
    <row r="17" spans="1:6" ht="47.25" x14ac:dyDescent="0.25">
      <c r="A17" s="65" t="s">
        <v>45</v>
      </c>
      <c r="B17" s="66" t="s">
        <v>11</v>
      </c>
      <c r="C17" s="67">
        <v>12586.2</v>
      </c>
      <c r="D17" s="67">
        <v>13792.76</v>
      </c>
      <c r="E17" s="67">
        <f t="shared" si="1"/>
        <v>-1206.5599999999995</v>
      </c>
      <c r="F17" s="69"/>
    </row>
    <row r="18" spans="1:6" ht="32.25" thickBot="1" x14ac:dyDescent="0.3">
      <c r="A18" s="65" t="s">
        <v>46</v>
      </c>
      <c r="B18" s="66" t="s">
        <v>12</v>
      </c>
      <c r="C18" s="67">
        <v>234000</v>
      </c>
      <c r="D18" s="67">
        <v>252800</v>
      </c>
      <c r="E18" s="67">
        <f t="shared" si="1"/>
        <v>-18800</v>
      </c>
      <c r="F18" s="73" t="s">
        <v>55</v>
      </c>
    </row>
    <row r="19" spans="1:6" ht="31.5" x14ac:dyDescent="0.25">
      <c r="A19" s="65" t="s">
        <v>47</v>
      </c>
      <c r="B19" s="66" t="s">
        <v>13</v>
      </c>
      <c r="C19" s="67">
        <v>2000</v>
      </c>
      <c r="D19" s="67">
        <v>0</v>
      </c>
      <c r="E19" s="67">
        <f t="shared" si="1"/>
        <v>2000</v>
      </c>
      <c r="F19" s="69"/>
    </row>
    <row r="20" spans="1:6" ht="47.25" x14ac:dyDescent="0.25">
      <c r="A20" s="65" t="s">
        <v>48</v>
      </c>
      <c r="B20" s="66" t="s">
        <v>14</v>
      </c>
      <c r="C20" s="67">
        <v>12000</v>
      </c>
      <c r="D20" s="67">
        <v>0</v>
      </c>
      <c r="E20" s="67">
        <f t="shared" si="1"/>
        <v>12000</v>
      </c>
      <c r="F20" s="69"/>
    </row>
    <row r="21" spans="1:6" ht="32.25" thickBot="1" x14ac:dyDescent="0.3">
      <c r="A21" s="70" t="s">
        <v>49</v>
      </c>
      <c r="B21" s="71" t="s">
        <v>15</v>
      </c>
      <c r="C21" s="72">
        <v>102000</v>
      </c>
      <c r="D21" s="72">
        <v>143133.75</v>
      </c>
      <c r="E21" s="72">
        <f t="shared" si="1"/>
        <v>-41133.75</v>
      </c>
      <c r="F21" s="73" t="s">
        <v>55</v>
      </c>
    </row>
    <row r="22" spans="1:6" s="46" customFormat="1" ht="31.5" x14ac:dyDescent="0.25">
      <c r="A22" s="60" t="s">
        <v>51</v>
      </c>
      <c r="B22" s="74" t="s">
        <v>50</v>
      </c>
      <c r="C22" s="75">
        <f>C23+C24</f>
        <v>300200.40000000002</v>
      </c>
      <c r="D22" s="75">
        <f t="shared" ref="D22:E22" si="2">D23+D24</f>
        <v>163877.9</v>
      </c>
      <c r="E22" s="76">
        <f t="shared" si="2"/>
        <v>136322.5</v>
      </c>
      <c r="F22" s="77"/>
    </row>
    <row r="23" spans="1:6" ht="92.25" customHeight="1" x14ac:dyDescent="0.25">
      <c r="A23" s="65" t="s">
        <v>52</v>
      </c>
      <c r="B23" s="66" t="s">
        <v>16</v>
      </c>
      <c r="C23" s="67">
        <v>257000.4</v>
      </c>
      <c r="D23" s="67">
        <v>121609.9</v>
      </c>
      <c r="E23" s="67">
        <f>C23-D23</f>
        <v>135390.5</v>
      </c>
      <c r="F23" s="68" t="s">
        <v>59</v>
      </c>
    </row>
    <row r="24" spans="1:6" ht="32.25" thickBot="1" x14ac:dyDescent="0.3">
      <c r="A24" s="70" t="s">
        <v>53</v>
      </c>
      <c r="B24" s="71" t="s">
        <v>17</v>
      </c>
      <c r="C24" s="72">
        <v>43200</v>
      </c>
      <c r="D24" s="72">
        <v>42268</v>
      </c>
      <c r="E24" s="72">
        <f>C24-D24</f>
        <v>932</v>
      </c>
      <c r="F24" s="73"/>
    </row>
    <row r="25" spans="1:6" s="46" customFormat="1" ht="33" customHeight="1" x14ac:dyDescent="0.25">
      <c r="A25" s="78"/>
      <c r="B25" s="79" t="s">
        <v>54</v>
      </c>
      <c r="C25" s="80">
        <f>C22+C10+C4</f>
        <v>3538687.76</v>
      </c>
      <c r="D25" s="80">
        <f t="shared" ref="D25" si="3">D22+D10+D4</f>
        <v>3495107.2699999996</v>
      </c>
      <c r="E25" s="81">
        <f>C25-D25</f>
        <v>43580.490000000224</v>
      </c>
      <c r="F25" s="82"/>
    </row>
    <row r="26" spans="1:6" s="46" customFormat="1" ht="33" customHeight="1" x14ac:dyDescent="0.25">
      <c r="A26" s="78"/>
      <c r="B26" s="79"/>
      <c r="C26" s="80"/>
      <c r="D26" s="80"/>
      <c r="E26" s="83"/>
      <c r="F26" s="84"/>
    </row>
    <row r="27" spans="1:6" s="46" customFormat="1" ht="15.75" x14ac:dyDescent="0.2">
      <c r="A27" s="85" t="s">
        <v>62</v>
      </c>
      <c r="B27" s="86"/>
      <c r="C27" s="86"/>
      <c r="D27" s="86"/>
      <c r="E27" s="86"/>
      <c r="F27" s="87"/>
    </row>
    <row r="28" spans="1:6" s="46" customFormat="1" ht="32.25" customHeight="1" x14ac:dyDescent="0.25">
      <c r="A28" s="88"/>
      <c r="B28" s="66" t="s">
        <v>58</v>
      </c>
      <c r="C28" s="67">
        <v>0</v>
      </c>
      <c r="D28" s="67">
        <v>40000</v>
      </c>
      <c r="E28" s="89"/>
      <c r="F28" s="90"/>
    </row>
    <row r="29" spans="1:6" s="46" customFormat="1" ht="15.75" x14ac:dyDescent="0.25">
      <c r="A29" s="90"/>
      <c r="B29" s="66" t="s">
        <v>56</v>
      </c>
      <c r="C29" s="67">
        <v>14400</v>
      </c>
      <c r="D29" s="67">
        <v>36708</v>
      </c>
      <c r="E29" s="89"/>
      <c r="F29" s="90"/>
    </row>
    <row r="30" spans="1:6" ht="15.75" x14ac:dyDescent="0.25">
      <c r="A30" s="91"/>
      <c r="B30" s="66" t="s">
        <v>57</v>
      </c>
      <c r="C30" s="91">
        <v>1999.8</v>
      </c>
      <c r="D30" s="91">
        <v>18940.04</v>
      </c>
      <c r="E30" s="91"/>
      <c r="F30" s="91"/>
    </row>
    <row r="31" spans="1:6" ht="15.75" x14ac:dyDescent="0.25">
      <c r="A31" s="92"/>
      <c r="B31" s="93" t="s">
        <v>63</v>
      </c>
      <c r="C31" s="94">
        <f>SUM(C28:C30)</f>
        <v>16399.8</v>
      </c>
      <c r="D31" s="94">
        <f>SUM(D28:D30)</f>
        <v>95648.040000000008</v>
      </c>
      <c r="E31" s="95"/>
      <c r="F31" s="96"/>
    </row>
    <row r="32" spans="1:6" ht="15.75" x14ac:dyDescent="0.25">
      <c r="A32" s="97"/>
      <c r="B32" s="98"/>
      <c r="C32" s="99"/>
      <c r="D32" s="99"/>
      <c r="E32" s="100"/>
      <c r="F32" s="101"/>
    </row>
    <row r="33" spans="1:6" ht="32.25" customHeight="1" x14ac:dyDescent="0.25">
      <c r="A33" s="102" t="s">
        <v>64</v>
      </c>
      <c r="B33" s="103"/>
      <c r="C33" s="103"/>
      <c r="D33" s="103"/>
      <c r="E33" s="103"/>
      <c r="F33" s="103"/>
    </row>
    <row r="34" spans="1:6" ht="67.5" customHeight="1" thickBot="1" x14ac:dyDescent="0.3">
      <c r="A34" s="91">
        <v>1</v>
      </c>
      <c r="B34" s="66" t="s">
        <v>18</v>
      </c>
      <c r="C34" s="91">
        <v>63600</v>
      </c>
      <c r="D34" s="91">
        <f>126435+25287+1138</f>
        <v>152860</v>
      </c>
      <c r="E34" s="91">
        <f t="shared" ref="E34:E39" si="4">C34-D34</f>
        <v>-89260</v>
      </c>
      <c r="F34" s="73" t="s">
        <v>55</v>
      </c>
    </row>
    <row r="35" spans="1:6" ht="157.5" x14ac:dyDescent="0.25">
      <c r="A35" s="91"/>
      <c r="B35" s="66" t="s">
        <v>19</v>
      </c>
      <c r="C35" s="91">
        <v>33600</v>
      </c>
      <c r="D35" s="91">
        <f>16512+51680</f>
        <v>68192</v>
      </c>
      <c r="E35" s="91">
        <f t="shared" si="4"/>
        <v>-34592</v>
      </c>
      <c r="F35" s="91"/>
    </row>
    <row r="36" spans="1:6" ht="31.5" x14ac:dyDescent="0.25">
      <c r="A36" s="91"/>
      <c r="B36" s="66" t="s">
        <v>20</v>
      </c>
      <c r="C36" s="91">
        <v>24000</v>
      </c>
      <c r="D36" s="91">
        <v>16275</v>
      </c>
      <c r="E36" s="91">
        <f t="shared" si="4"/>
        <v>7725</v>
      </c>
      <c r="F36" s="91"/>
    </row>
    <row r="37" spans="1:6" ht="110.25" x14ac:dyDescent="0.25">
      <c r="A37" s="91"/>
      <c r="B37" s="66" t="s">
        <v>21</v>
      </c>
      <c r="C37" s="91">
        <v>84000</v>
      </c>
      <c r="D37" s="91">
        <v>36408</v>
      </c>
      <c r="E37" s="91">
        <f t="shared" si="4"/>
        <v>47592</v>
      </c>
      <c r="F37" s="91"/>
    </row>
    <row r="38" spans="1:6" ht="63" x14ac:dyDescent="0.25">
      <c r="A38" s="91"/>
      <c r="B38" s="66" t="s">
        <v>22</v>
      </c>
      <c r="C38" s="91">
        <v>87600</v>
      </c>
      <c r="D38" s="91">
        <v>77845</v>
      </c>
      <c r="E38" s="91">
        <f t="shared" si="4"/>
        <v>9755</v>
      </c>
      <c r="F38" s="91"/>
    </row>
    <row r="39" spans="1:6" ht="110.25" x14ac:dyDescent="0.25">
      <c r="A39" s="91"/>
      <c r="B39" s="66" t="s">
        <v>23</v>
      </c>
      <c r="C39" s="91">
        <v>62400</v>
      </c>
      <c r="D39" s="91">
        <f>32922+8286.8+15600+21500+21500+28400</f>
        <v>128208.8</v>
      </c>
      <c r="E39" s="91">
        <f t="shared" si="4"/>
        <v>-65808.800000000003</v>
      </c>
      <c r="F39" s="66" t="s">
        <v>65</v>
      </c>
    </row>
    <row r="40" spans="1:6" s="46" customFormat="1" ht="15.75" x14ac:dyDescent="0.25">
      <c r="A40" s="90"/>
      <c r="B40" s="104"/>
      <c r="C40" s="90">
        <f>SUM(C34:C39)</f>
        <v>355200</v>
      </c>
      <c r="D40" s="90">
        <f t="shared" ref="D40:E40" si="5">SUM(D34:D39)</f>
        <v>479788.79999999999</v>
      </c>
      <c r="E40" s="90">
        <f t="shared" si="5"/>
        <v>-124588.8</v>
      </c>
      <c r="F40" s="89"/>
    </row>
    <row r="41" spans="1:6" ht="15.75" x14ac:dyDescent="0.25">
      <c r="A41" s="57"/>
      <c r="B41" s="58"/>
      <c r="C41" s="57"/>
      <c r="D41" s="57"/>
      <c r="E41" s="57"/>
      <c r="F41" s="57"/>
    </row>
    <row r="42" spans="1:6" ht="18.75" x14ac:dyDescent="0.3">
      <c r="C42" s="54"/>
      <c r="D42" s="54"/>
      <c r="E42" s="54"/>
      <c r="F42" s="55"/>
    </row>
    <row r="43" spans="1:6" ht="18.75" x14ac:dyDescent="0.3">
      <c r="C43" s="55"/>
      <c r="D43" s="55"/>
      <c r="E43" s="55"/>
      <c r="F43" s="55"/>
    </row>
    <row r="44" spans="1:6" ht="18.75" x14ac:dyDescent="0.3">
      <c r="C44" s="54"/>
      <c r="D44" s="55"/>
      <c r="E44" s="55"/>
      <c r="F44" s="55"/>
    </row>
  </sheetData>
  <mergeCells count="8">
    <mergeCell ref="A33:F33"/>
    <mergeCell ref="A1:F1"/>
    <mergeCell ref="E4:F4"/>
    <mergeCell ref="E10:F10"/>
    <mergeCell ref="E22:F22"/>
    <mergeCell ref="E25:F25"/>
    <mergeCell ref="A27:F27"/>
    <mergeCell ref="E31:F3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Черновик </vt:lpstr>
      <vt:lpstr>Беловик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BEST</cp:lastModifiedBy>
  <cp:lastPrinted>2017-03-01T11:10:08Z</cp:lastPrinted>
  <dcterms:created xsi:type="dcterms:W3CDTF">2016-02-12T13:21:34Z</dcterms:created>
  <dcterms:modified xsi:type="dcterms:W3CDTF">2017-03-01T11:11:57Z</dcterms:modified>
</cp:coreProperties>
</file>