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0" yWindow="180" windowWidth="19320" windowHeight="11580" activeTab="0"/>
  </bookViews>
  <sheets>
    <sheet name="Общая виды работ" sheetId="1" r:id="rId1"/>
  </sheets>
  <definedNames>
    <definedName name="_xlnm._FilterDatabase" localSheetId="0" hidden="1">'Общая виды работ'!$A$11:$Z$50</definedName>
    <definedName name="_xlnm.Print_Titles" localSheetId="0">'Общая виды работ'!$11:$11</definedName>
    <definedName name="_xlnm.Print_Area" localSheetId="0">'Общая виды работ'!$A$1:$CI$52</definedName>
  </definedNames>
  <calcPr fullCalcOnLoad="1"/>
</workbook>
</file>

<file path=xl/sharedStrings.xml><?xml version="1.0" encoding="utf-8"?>
<sst xmlns="http://schemas.openxmlformats.org/spreadsheetml/2006/main" count="289" uniqueCount="131">
  <si>
    <t>ИТОГО по муниципальному образованию:</t>
  </si>
  <si>
    <t>Теплоснабжение</t>
  </si>
  <si>
    <t>руб.</t>
  </si>
  <si>
    <t>кв.м.</t>
  </si>
  <si>
    <t>ед.</t>
  </si>
  <si>
    <t>ремонт внутридомовых инженерных систем электро-, тепло-, газо-, водоснабжения, водоотведения</t>
  </si>
  <si>
    <t>Вид конструктивного элемента</t>
  </si>
  <si>
    <t>год</t>
  </si>
  <si>
    <t>Виды, установленные Законом Московской области</t>
  </si>
  <si>
    <t>Стоимость капитального ремонта, ВСЕГО</t>
  </si>
  <si>
    <t>Год завершения последнего капитального ремонта</t>
  </si>
  <si>
    <t>Адрес МКД*</t>
  </si>
  <si>
    <t xml:space="preserve"> № п\п</t>
  </si>
  <si>
    <t>Реестр многоквартирных домов, включенных в программу по проведению капитального ремонта многоквартирных домов, по видам ремонта</t>
  </si>
  <si>
    <t>Стоимость</t>
  </si>
  <si>
    <t>Замена вводно-распределительного устройства</t>
  </si>
  <si>
    <t>устроство</t>
  </si>
  <si>
    <t>стоимость</t>
  </si>
  <si>
    <t>Замена магистралей (стояки)</t>
  </si>
  <si>
    <t>кв.м. общей жилой площади помещений</t>
  </si>
  <si>
    <t>Замена общедомовой системы освещения</t>
  </si>
  <si>
    <t>Замена этажного распределительного щита</t>
  </si>
  <si>
    <t>щит</t>
  </si>
  <si>
    <t>Электроснабжение</t>
  </si>
  <si>
    <t>Замена стояков центрального отопления без отопительных приборов</t>
  </si>
  <si>
    <t>Замена стояков центрального отопления (подвал, чердак) с их теплоизоляцией и запорной арматурой</t>
  </si>
  <si>
    <t>кв.м. подвала (чердака)</t>
  </si>
  <si>
    <t>Холодное водоснабжение</t>
  </si>
  <si>
    <t>Замена стояков в квартирах с изоляцией и запорной арматурой</t>
  </si>
  <si>
    <t>Замена разводящих трубопроводов в подвале (чердаке) с изоляцией и запорной арматурой</t>
  </si>
  <si>
    <t>Горячее водоснабжение</t>
  </si>
  <si>
    <t>Водоотведение (система канализации)</t>
  </si>
  <si>
    <t>Замена системы канализации (стояки)</t>
  </si>
  <si>
    <t>Замена системы канализации (подвал)</t>
  </si>
  <si>
    <t>кв.м. подвала</t>
  </si>
  <si>
    <t>Газоснабжение</t>
  </si>
  <si>
    <t>Замена системы внутреннего газопровода (без газовых плит)</t>
  </si>
  <si>
    <t>Пассажирский</t>
  </si>
  <si>
    <t>Кол-во остановок</t>
  </si>
  <si>
    <t>Кол-во лифтов</t>
  </si>
  <si>
    <t>Срок эксплуатации</t>
  </si>
  <si>
    <t>лет</t>
  </si>
  <si>
    <t>руб</t>
  </si>
  <si>
    <t>Грузовой</t>
  </si>
  <si>
    <t>Ремонт лифтовых шахт</t>
  </si>
  <si>
    <t>кв. м. шахты</t>
  </si>
  <si>
    <t>Ремонт или замена лифтового оборудования, признанного непригодным для эксплуатации, ремонт лифтовых шахт</t>
  </si>
  <si>
    <t>Год ввода в эксплуатацию</t>
  </si>
  <si>
    <t>Ремонт мягкой рулонной кровли</t>
  </si>
  <si>
    <t>кв.м. кровли</t>
  </si>
  <si>
    <t>Ремонт металической кровли</t>
  </si>
  <si>
    <t>Ремонт мягкой безрулонной кровли</t>
  </si>
  <si>
    <t>Ремонт кровли из асбестоцементных листов</t>
  </si>
  <si>
    <t>Замена стропильной системы</t>
  </si>
  <si>
    <t>Ремонт крыши</t>
  </si>
  <si>
    <t>Ремонт подвального помещения, относящегося к общему имуществу многоквартирного дома</t>
  </si>
  <si>
    <t>кв. м. подвала</t>
  </si>
  <si>
    <t>Ремонт кирпичного фасада</t>
  </si>
  <si>
    <t>Ремонт фасада панельного (блочного) дома (без ремонта межпанельных швов)</t>
  </si>
  <si>
    <t>Ремонт оштукатуренного фасада</t>
  </si>
  <si>
    <t>Ремонт панельного (облицованного) с межпанельными швами</t>
  </si>
  <si>
    <t>Ремонт деревянного фасада</t>
  </si>
  <si>
    <t>Утепление фасада с применением навесного фасада</t>
  </si>
  <si>
    <t>Утепление Фасада с применением системы с тонким наружным штукатурным слоем</t>
  </si>
  <si>
    <t>Замена системы наружнего водостока</t>
  </si>
  <si>
    <t>Ремонт (замена) балконных плит</t>
  </si>
  <si>
    <t>Замена оконных и балконных блоков в местах общего пользования</t>
  </si>
  <si>
    <t>Ремонт фасада</t>
  </si>
  <si>
    <t>кв.м. общей площади фасада</t>
  </si>
  <si>
    <t>кв.м. балконной плиты</t>
  </si>
  <si>
    <t>кв.м.  оконных и балконных блоков</t>
  </si>
  <si>
    <t>Ремонт (замена) козырьков подъездов</t>
  </si>
  <si>
    <t>Ремонт фундаментов</t>
  </si>
  <si>
    <t>кв.м. фундамента</t>
  </si>
  <si>
    <t>кв.м. отмостки</t>
  </si>
  <si>
    <t>Ремонт отмостки</t>
  </si>
  <si>
    <t>Ремонт фундамента</t>
  </si>
  <si>
    <r>
      <t xml:space="preserve">*- заполняется в соответствии с постановлением Правительства Московской области от 27.12.2013 № 1188/58 «Об утверждении региональной программы Московской области «Проведение капитального ремонта общего имущества в многоквартирных домах, расположенных на территории Московской области, на 2014-2038 годы» </t>
    </r>
    <r>
      <rPr>
        <b/>
        <sz val="14"/>
        <color indexed="8"/>
        <rFont val="Times New Roman"/>
        <family val="1"/>
      </rPr>
      <t>(изм. от 30.05.2014 № 406/16)</t>
    </r>
  </si>
  <si>
    <t>кв.м.  козырька</t>
  </si>
  <si>
    <t>Городской округ Реутов</t>
  </si>
  <si>
    <t>г.о.Реутов, ул. Ашхабадская, д.21</t>
  </si>
  <si>
    <t>г.о.Реутов, ул. Ашхабадская, д.25</t>
  </si>
  <si>
    <t>г.о.Реутов, ул. Дзержинского, д.3</t>
  </si>
  <si>
    <t>г.о.Реутов, ул. Дзержинского, д.4</t>
  </si>
  <si>
    <t>г.о.Реутов, ул. Комсомольская, д.7</t>
  </si>
  <si>
    <t>г.о.Реутов, ул. Котовского, д.12</t>
  </si>
  <si>
    <t>г.о.Реутов, ул. Ленина, д.18</t>
  </si>
  <si>
    <t>г.о.Реутов, ул. Ленина, д.18а</t>
  </si>
  <si>
    <t>г.о.Реутов, ул. Ленина, д.22</t>
  </si>
  <si>
    <t>г.о.Реутов, ул. Ленина, д.23</t>
  </si>
  <si>
    <t>г.о.Реутов, ул. Ленина, д.24</t>
  </si>
  <si>
    <t>г.о.Реутов, пр. Мира, д.4</t>
  </si>
  <si>
    <t>г.о.Реутов, ул. Некрасова, д.2</t>
  </si>
  <si>
    <t>г.о.Реутов, ул. Октября, д.6</t>
  </si>
  <si>
    <t>г.о.Реутов, ул. Советская, д.8</t>
  </si>
  <si>
    <t>г.о.Реутов, ул. Советская, д.20</t>
  </si>
  <si>
    <t>г.о.Реутов, ул. Советская, д.21</t>
  </si>
  <si>
    <t>г.о.Реутов, ул. Советская, д.23</t>
  </si>
  <si>
    <t>г.о.Реутов, ул. Советская, д.31</t>
  </si>
  <si>
    <t>г.о.Реутов, ул. Советская, д.35</t>
  </si>
  <si>
    <t>г.о.Реутов, пр-т Юбилейный, д.3</t>
  </si>
  <si>
    <t>г.о.Реутов, пр-т Юбилейный, д.5</t>
  </si>
  <si>
    <t>г.о.Реутов, пр-т Юбилейный, д.6</t>
  </si>
  <si>
    <t>г.о.Реутов, пр-т Юбилейный, д.30/2</t>
  </si>
  <si>
    <t>г.о.Реутов, пр-т Юбилейный, д.54</t>
  </si>
  <si>
    <t>г.о.Реутов, пр-т Юбилейный, д.56</t>
  </si>
  <si>
    <t>лифт</t>
  </si>
  <si>
    <t>сантехника</t>
  </si>
  <si>
    <t>сант., эл-ка</t>
  </si>
  <si>
    <t>фасад</t>
  </si>
  <si>
    <t>кров., сант.</t>
  </si>
  <si>
    <t>кровля</t>
  </si>
  <si>
    <t>сант., лифт</t>
  </si>
  <si>
    <t>электрика</t>
  </si>
  <si>
    <t>кров., элек.</t>
  </si>
  <si>
    <t>лифт, сант., эл.</t>
  </si>
  <si>
    <t>г.о.Реутов, Садовый пр-д, д.4</t>
  </si>
  <si>
    <t>г.о.Реутов, ул. Комсомольская, д.23</t>
  </si>
  <si>
    <t>г.о.Реутов, ул. Комсомольская, д.4</t>
  </si>
  <si>
    <t>г.о.Реутов, ул. Ленина, д.4</t>
  </si>
  <si>
    <t>г.о.Реутов, ул. Ленина, д.8</t>
  </si>
  <si>
    <t>г.о.Реутов, ул. Ленина, д.8а</t>
  </si>
  <si>
    <t>г.о.Реутов, ул. Новогиреевская, д.10</t>
  </si>
  <si>
    <t>г.о.Реутов, ул. пр-т Мира, д.3</t>
  </si>
  <si>
    <t>г.о.Реутов, ул. Октября, д.8  ФОНД РЕФОРМИРОВАНИЯ ЖКХ</t>
  </si>
  <si>
    <t>г.о.Реутов, ул. Южная, д.2  ФОНД РЕФОРМИРОВАНИЯ ЖКХ</t>
  </si>
  <si>
    <t>г.о.Реутов, пр. Мира, д.57  ФОНД РЕФОРМИРОВАНИЯ ЖКХ</t>
  </si>
  <si>
    <t xml:space="preserve"> </t>
  </si>
  <si>
    <t>Приложение № 2</t>
  </si>
  <si>
    <t xml:space="preserve">к Постановлению Главы города </t>
  </si>
  <si>
    <t>от "________"______________ 2015г. № _________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</si>
</sst>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4">
    <font>
      <sz val="11"/>
      <color theme="1"/>
      <name val="Calibri"/>
      <family val="2"/>
    </font>
    <font>
      <sz val="12"/>
      <color indexed="8"/>
      <name val="Times New Roman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14"/>
      <color indexed="8"/>
      <name val="Times New Roman"/>
      <family val="1"/>
    </font>
    <font>
      <sz val="12"/>
      <color indexed="8"/>
      <name val="Calibri"/>
      <family val="2"/>
    </font>
    <font>
      <sz val="14"/>
      <color indexed="8"/>
      <name val="Times New Roman"/>
      <family val="1"/>
    </font>
    <font>
      <sz val="18"/>
      <color indexed="8"/>
      <name val="Calibri"/>
      <family val="2"/>
    </font>
    <font>
      <b/>
      <sz val="18"/>
      <color indexed="8"/>
      <name val="Times New Roman"/>
      <family val="1"/>
    </font>
    <font>
      <b/>
      <sz val="22"/>
      <color indexed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2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b/>
      <sz val="18"/>
      <color indexed="10"/>
      <name val="Times New Roman"/>
      <family val="1"/>
    </font>
    <font>
      <sz val="8"/>
      <name val="Tahoma"/>
      <family val="2"/>
    </font>
    <font>
      <b/>
      <sz val="16"/>
      <color indexed="8"/>
      <name val="Times New Roman"/>
      <family val="1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  <font>
      <sz val="14"/>
      <color theme="1"/>
      <name val="Times New Roman"/>
      <family val="1"/>
    </font>
    <font>
      <sz val="12"/>
      <color theme="1"/>
      <name val="Calibri"/>
      <family val="2"/>
    </font>
    <font>
      <b/>
      <sz val="18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/>
      <right style="thin">
        <color indexed="8"/>
      </right>
      <top style="thin"/>
      <bottom/>
    </border>
    <border>
      <left style="thin"/>
      <right style="thin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Fill="0" applyProtection="0">
      <alignment/>
    </xf>
    <xf numFmtId="0" fontId="2" fillId="0" borderId="0" applyFill="0" applyProtection="0">
      <alignment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4" fontId="3" fillId="33" borderId="0" xfId="53" applyNumberFormat="1" applyFont="1" applyFill="1" applyAlignment="1" applyProtection="1">
      <alignment horizontal="center" vertical="center" wrapText="1"/>
      <protection/>
    </xf>
    <xf numFmtId="4" fontId="1" fillId="33" borderId="0" xfId="53" applyNumberFormat="1" applyFont="1" applyFill="1" applyAlignment="1" applyProtection="1">
      <alignment horizontal="center" vertical="center" wrapText="1"/>
      <protection/>
    </xf>
    <xf numFmtId="1" fontId="1" fillId="33" borderId="0" xfId="53" applyNumberFormat="1" applyFont="1" applyFill="1" applyAlignment="1" applyProtection="1">
      <alignment horizontal="center" vertical="center" wrapText="1"/>
      <protection/>
    </xf>
    <xf numFmtId="4" fontId="3" fillId="33" borderId="0" xfId="53" applyNumberFormat="1" applyFont="1" applyFill="1" applyAlignment="1" applyProtection="1">
      <alignment horizontal="left" vertical="center" wrapText="1"/>
      <protection/>
    </xf>
    <xf numFmtId="3" fontId="3" fillId="33" borderId="0" xfId="53" applyNumberFormat="1" applyFont="1" applyFill="1" applyAlignment="1" applyProtection="1">
      <alignment horizontal="center" vertical="center" wrapText="1"/>
      <protection/>
    </xf>
    <xf numFmtId="3" fontId="7" fillId="33" borderId="10" xfId="53" applyNumberFormat="1" applyFont="1" applyFill="1" applyBorder="1" applyAlignment="1" applyProtection="1">
      <alignment horizontal="center" vertical="center" wrapText="1"/>
      <protection/>
    </xf>
    <xf numFmtId="3" fontId="1" fillId="33" borderId="10" xfId="53" applyNumberFormat="1" applyFont="1" applyFill="1" applyBorder="1" applyAlignment="1" applyProtection="1">
      <alignment horizontal="center" vertical="center" wrapText="1"/>
      <protection/>
    </xf>
    <xf numFmtId="3" fontId="7" fillId="33" borderId="11" xfId="53" applyNumberFormat="1" applyFont="1" applyFill="1" applyBorder="1" applyAlignment="1" applyProtection="1">
      <alignment horizontal="center" vertical="center" wrapText="1"/>
      <protection/>
    </xf>
    <xf numFmtId="4" fontId="7" fillId="33" borderId="12" xfId="53" applyNumberFormat="1" applyFont="1" applyFill="1" applyBorder="1" applyAlignment="1" applyProtection="1">
      <alignment horizontal="center" vertical="center" wrapText="1"/>
      <protection/>
    </xf>
    <xf numFmtId="0" fontId="2" fillId="0" borderId="0" xfId="53" applyFill="1" applyAlignment="1" applyProtection="1">
      <alignment wrapText="1"/>
      <protection/>
    </xf>
    <xf numFmtId="4" fontId="9" fillId="33" borderId="13" xfId="53" applyNumberFormat="1" applyFont="1" applyFill="1" applyBorder="1" applyAlignment="1" applyProtection="1">
      <alignment horizontal="center" vertical="center" wrapText="1"/>
      <protection/>
    </xf>
    <xf numFmtId="0" fontId="8" fillId="0" borderId="0" xfId="53" applyFont="1" applyFill="1" applyAlignment="1" applyProtection="1">
      <alignment wrapText="1"/>
      <protection/>
    </xf>
    <xf numFmtId="0" fontId="4" fillId="0" borderId="0" xfId="53" applyFont="1" applyFill="1" applyAlignment="1" applyProtection="1">
      <alignment wrapText="1"/>
      <protection/>
    </xf>
    <xf numFmtId="0" fontId="51" fillId="0" borderId="14" xfId="0" applyFont="1" applyBorder="1" applyAlignment="1">
      <alignment vertical="center" wrapText="1"/>
    </xf>
    <xf numFmtId="0" fontId="51" fillId="0" borderId="0" xfId="0" applyFont="1" applyAlignment="1">
      <alignment/>
    </xf>
    <xf numFmtId="0" fontId="51" fillId="0" borderId="0" xfId="0" applyFont="1" applyBorder="1" applyAlignment="1">
      <alignment vertical="center" wrapText="1"/>
    </xf>
    <xf numFmtId="4" fontId="9" fillId="33" borderId="14" xfId="53" applyNumberFormat="1" applyFont="1" applyFill="1" applyBorder="1" applyAlignment="1" applyProtection="1">
      <alignment horizontal="center" vertical="center" wrapText="1"/>
      <protection/>
    </xf>
    <xf numFmtId="4" fontId="14" fillId="33" borderId="15" xfId="53" applyNumberFormat="1" applyFont="1" applyFill="1" applyBorder="1" applyAlignment="1" applyProtection="1">
      <alignment horizontal="center" vertical="center" wrapText="1"/>
      <protection/>
    </xf>
    <xf numFmtId="4" fontId="1" fillId="0" borderId="12" xfId="53" applyNumberFormat="1" applyFont="1" applyFill="1" applyBorder="1" applyAlignment="1" applyProtection="1">
      <alignment wrapText="1"/>
      <protection/>
    </xf>
    <xf numFmtId="4" fontId="11" fillId="0" borderId="12" xfId="53" applyNumberFormat="1" applyFont="1" applyFill="1" applyBorder="1" applyAlignment="1" applyProtection="1">
      <alignment wrapText="1"/>
      <protection/>
    </xf>
    <xf numFmtId="4" fontId="34" fillId="0" borderId="12" xfId="53" applyNumberFormat="1" applyFont="1" applyFill="1" applyBorder="1" applyAlignment="1" applyProtection="1">
      <alignment wrapText="1"/>
      <protection/>
    </xf>
    <xf numFmtId="4" fontId="1" fillId="0" borderId="15" xfId="53" applyNumberFormat="1" applyFont="1" applyFill="1" applyBorder="1" applyAlignment="1" applyProtection="1">
      <alignment horizontal="center" vertical="center" wrapText="1"/>
      <protection/>
    </xf>
    <xf numFmtId="4" fontId="34" fillId="0" borderId="15" xfId="53" applyNumberFormat="1" applyFont="1" applyFill="1" applyBorder="1" applyAlignment="1" applyProtection="1">
      <alignment horizontal="center" vertical="center" wrapText="1"/>
      <protection/>
    </xf>
    <xf numFmtId="4" fontId="11" fillId="0" borderId="15" xfId="53" applyNumberFormat="1" applyFont="1" applyFill="1" applyBorder="1" applyAlignment="1" applyProtection="1">
      <alignment horizontal="center" vertical="center" wrapText="1"/>
      <protection/>
    </xf>
    <xf numFmtId="4" fontId="1" fillId="0" borderId="12" xfId="53" applyNumberFormat="1" applyFont="1" applyFill="1" applyBorder="1" applyAlignment="1" applyProtection="1">
      <alignment horizontal="center" vertical="center" wrapText="1"/>
      <protection/>
    </xf>
    <xf numFmtId="4" fontId="34" fillId="0" borderId="12" xfId="53" applyNumberFormat="1" applyFont="1" applyFill="1" applyBorder="1" applyAlignment="1" applyProtection="1">
      <alignment horizontal="center" vertical="center" wrapText="1"/>
      <protection/>
    </xf>
    <xf numFmtId="4" fontId="11" fillId="0" borderId="12" xfId="53" applyNumberFormat="1" applyFont="1" applyFill="1" applyBorder="1" applyAlignment="1" applyProtection="1">
      <alignment horizontal="center" vertical="center" wrapText="1"/>
      <protection/>
    </xf>
    <xf numFmtId="0" fontId="12" fillId="0" borderId="12" xfId="0" applyFont="1" applyFill="1" applyBorder="1" applyAlignment="1">
      <alignment horizontal="left" vertical="center" wrapText="1"/>
    </xf>
    <xf numFmtId="0" fontId="11" fillId="0" borderId="15" xfId="53" applyFont="1" applyFill="1" applyBorder="1" applyAlignment="1" applyProtection="1">
      <alignment horizontal="center" vertical="center" wrapText="1"/>
      <protection/>
    </xf>
    <xf numFmtId="4" fontId="11" fillId="0" borderId="16" xfId="52" applyNumberFormat="1" applyFont="1" applyFill="1" applyBorder="1" applyAlignment="1" applyProtection="1">
      <alignment horizontal="center" vertical="center" wrapText="1" shrinkToFit="1"/>
      <protection/>
    </xf>
    <xf numFmtId="4" fontId="1" fillId="0" borderId="17" xfId="53" applyNumberFormat="1" applyFont="1" applyFill="1" applyBorder="1" applyAlignment="1" applyProtection="1">
      <alignment horizontal="center" vertical="center" wrapText="1"/>
      <protection/>
    </xf>
    <xf numFmtId="4" fontId="14" fillId="0" borderId="12" xfId="53" applyNumberFormat="1" applyFont="1" applyFill="1" applyBorder="1" applyAlignment="1" applyProtection="1">
      <alignment horizontal="center" vertical="center" wrapText="1"/>
      <protection/>
    </xf>
    <xf numFmtId="4" fontId="34" fillId="0" borderId="16" xfId="52" applyNumberFormat="1" applyFont="1" applyFill="1" applyBorder="1" applyAlignment="1" applyProtection="1">
      <alignment horizontal="center" vertical="center" wrapText="1" shrinkToFit="1"/>
      <protection/>
    </xf>
    <xf numFmtId="4" fontId="15" fillId="0" borderId="12" xfId="0" applyNumberFormat="1" applyFont="1" applyFill="1" applyBorder="1" applyAlignment="1">
      <alignment horizontal="center" vertical="center"/>
    </xf>
    <xf numFmtId="0" fontId="13" fillId="0" borderId="0" xfId="53" applyFont="1" applyFill="1" applyAlignment="1" applyProtection="1">
      <alignment wrapText="1"/>
      <protection/>
    </xf>
    <xf numFmtId="0" fontId="1" fillId="0" borderId="15" xfId="53" applyFont="1" applyFill="1" applyBorder="1" applyAlignment="1" applyProtection="1">
      <alignment horizontal="center" vertical="center" wrapText="1"/>
      <protection/>
    </xf>
    <xf numFmtId="0" fontId="34" fillId="0" borderId="15" xfId="53" applyFont="1" applyFill="1" applyBorder="1" applyAlignment="1" applyProtection="1">
      <alignment horizontal="center" vertical="center" wrapText="1"/>
      <protection/>
    </xf>
    <xf numFmtId="0" fontId="7" fillId="0" borderId="18" xfId="53" applyFont="1" applyFill="1" applyBorder="1" applyAlignment="1" applyProtection="1">
      <alignment horizontal="center" vertical="center" wrapText="1"/>
      <protection/>
    </xf>
    <xf numFmtId="4" fontId="1" fillId="0" borderId="16" xfId="52" applyNumberFormat="1" applyFont="1" applyFill="1" applyBorder="1" applyAlignment="1" applyProtection="1">
      <alignment horizontal="center" vertical="center" wrapText="1" shrinkToFit="1"/>
      <protection/>
    </xf>
    <xf numFmtId="4" fontId="1" fillId="0" borderId="19" xfId="52" applyNumberFormat="1" applyFont="1" applyFill="1" applyBorder="1" applyAlignment="1" applyProtection="1">
      <alignment horizontal="center" vertical="center" wrapText="1" shrinkToFit="1"/>
      <protection/>
    </xf>
    <xf numFmtId="4" fontId="14" fillId="0" borderId="12" xfId="53" applyNumberFormat="1" applyFont="1" applyFill="1" applyBorder="1" applyAlignment="1" applyProtection="1">
      <alignment wrapText="1"/>
      <protection/>
    </xf>
    <xf numFmtId="0" fontId="51" fillId="0" borderId="12" xfId="0" applyFont="1" applyFill="1" applyBorder="1" applyAlignment="1">
      <alignment horizontal="left" vertical="center" wrapText="1"/>
    </xf>
    <xf numFmtId="0" fontId="6" fillId="0" borderId="0" xfId="53" applyFont="1" applyFill="1" applyAlignment="1" applyProtection="1">
      <alignment wrapText="1"/>
      <protection/>
    </xf>
    <xf numFmtId="0" fontId="52" fillId="0" borderId="0" xfId="53" applyFont="1" applyFill="1" applyAlignment="1" applyProtection="1">
      <alignment wrapText="1"/>
      <protection/>
    </xf>
    <xf numFmtId="4" fontId="53" fillId="33" borderId="13" xfId="53" applyNumberFormat="1" applyFont="1" applyFill="1" applyBorder="1" applyAlignment="1" applyProtection="1">
      <alignment horizontal="center" vertical="center" wrapText="1"/>
      <protection/>
    </xf>
    <xf numFmtId="0" fontId="13" fillId="0" borderId="0" xfId="53" applyFont="1" applyFill="1" applyAlignment="1" applyProtection="1">
      <alignment horizontal="center" vertical="center" wrapText="1"/>
      <protection/>
    </xf>
    <xf numFmtId="4" fontId="1" fillId="0" borderId="16" xfId="52" applyNumberFormat="1" applyFont="1" applyFill="1" applyBorder="1" applyAlignment="1" applyProtection="1">
      <alignment horizontal="center" vertical="center" wrapText="1"/>
      <protection/>
    </xf>
    <xf numFmtId="4" fontId="11" fillId="0" borderId="0" xfId="53" applyNumberFormat="1" applyFont="1" applyFill="1" applyBorder="1" applyAlignment="1" applyProtection="1">
      <alignment horizontal="center" vertical="center" wrapText="1"/>
      <protection/>
    </xf>
    <xf numFmtId="4" fontId="11" fillId="0" borderId="20" xfId="52" applyNumberFormat="1" applyFont="1" applyFill="1" applyBorder="1" applyAlignment="1" applyProtection="1">
      <alignment horizontal="center" vertical="center" wrapText="1" shrinkToFit="1"/>
      <protection/>
    </xf>
    <xf numFmtId="4" fontId="34" fillId="0" borderId="21" xfId="52" applyNumberFormat="1" applyFont="1" applyFill="1" applyBorder="1" applyAlignment="1" applyProtection="1">
      <alignment horizontal="center" vertical="center" wrapText="1" shrinkToFit="1"/>
      <protection/>
    </xf>
    <xf numFmtId="0" fontId="51" fillId="0" borderId="18" xfId="53" applyFont="1" applyFill="1" applyBorder="1" applyAlignment="1" applyProtection="1">
      <alignment horizontal="center" vertical="center" wrapText="1"/>
      <protection/>
    </xf>
    <xf numFmtId="3" fontId="1" fillId="33" borderId="0" xfId="53" applyNumberFormat="1" applyFont="1" applyFill="1" applyAlignment="1" applyProtection="1">
      <alignment horizontal="center" vertical="center" wrapText="1"/>
      <protection/>
    </xf>
    <xf numFmtId="4" fontId="1" fillId="33" borderId="0" xfId="53" applyNumberFormat="1" applyFont="1" applyFill="1" applyAlignment="1" applyProtection="1">
      <alignment horizontal="left" vertical="center" wrapText="1"/>
      <protection/>
    </xf>
    <xf numFmtId="0" fontId="5" fillId="0" borderId="12" xfId="53" applyFont="1" applyFill="1" applyBorder="1" applyAlignment="1" applyProtection="1">
      <alignment horizontal="center" vertical="center" wrapText="1"/>
      <protection/>
    </xf>
    <xf numFmtId="0" fontId="51" fillId="0" borderId="12" xfId="0" applyFont="1" applyBorder="1" applyAlignment="1">
      <alignment horizontal="center" vertical="center" wrapText="1"/>
    </xf>
    <xf numFmtId="0" fontId="7" fillId="0" borderId="12" xfId="53" applyFont="1" applyFill="1" applyBorder="1" applyAlignment="1" applyProtection="1">
      <alignment horizontal="center" vertical="center" wrapText="1"/>
      <protection/>
    </xf>
    <xf numFmtId="4" fontId="7" fillId="33" borderId="12" xfId="53" applyNumberFormat="1" applyFont="1" applyFill="1" applyBorder="1" applyAlignment="1" applyProtection="1">
      <alignment horizontal="center" vertical="center" wrapText="1"/>
      <protection/>
    </xf>
    <xf numFmtId="3" fontId="9" fillId="33" borderId="22" xfId="53" applyNumberFormat="1" applyFont="1" applyFill="1" applyBorder="1" applyAlignment="1" applyProtection="1">
      <alignment horizontal="left" vertical="center" wrapText="1"/>
      <protection/>
    </xf>
    <xf numFmtId="3" fontId="9" fillId="33" borderId="13" xfId="53" applyNumberFormat="1" applyFont="1" applyFill="1" applyBorder="1" applyAlignment="1" applyProtection="1">
      <alignment horizontal="left" vertical="center" wrapText="1"/>
      <protection/>
    </xf>
    <xf numFmtId="0" fontId="51" fillId="0" borderId="14" xfId="0" applyFont="1" applyBorder="1" applyAlignment="1">
      <alignment horizontal="left" vertical="center" wrapText="1"/>
    </xf>
    <xf numFmtId="0" fontId="51" fillId="0" borderId="0" xfId="0" applyFont="1" applyBorder="1" applyAlignment="1">
      <alignment horizontal="left" vertical="center" wrapText="1"/>
    </xf>
    <xf numFmtId="0" fontId="5" fillId="0" borderId="23" xfId="53" applyFont="1" applyFill="1" applyBorder="1" applyAlignment="1" applyProtection="1">
      <alignment horizontal="center" vertical="center" wrapText="1"/>
      <protection/>
    </xf>
    <xf numFmtId="0" fontId="5" fillId="0" borderId="24" xfId="53" applyFont="1" applyFill="1" applyBorder="1" applyAlignment="1" applyProtection="1">
      <alignment horizontal="center" vertical="center" wrapText="1"/>
      <protection/>
    </xf>
    <xf numFmtId="0" fontId="5" fillId="0" borderId="25" xfId="53" applyFont="1" applyFill="1" applyBorder="1" applyAlignment="1" applyProtection="1">
      <alignment horizontal="center" vertical="center" wrapText="1"/>
      <protection/>
    </xf>
    <xf numFmtId="0" fontId="5" fillId="33" borderId="18" xfId="53" applyFont="1" applyFill="1" applyBorder="1" applyAlignment="1" applyProtection="1">
      <alignment horizontal="center" vertical="center" wrapText="1"/>
      <protection/>
    </xf>
    <xf numFmtId="0" fontId="5" fillId="33" borderId="15" xfId="53" applyFont="1" applyFill="1" applyBorder="1" applyAlignment="1" applyProtection="1">
      <alignment horizontal="center" vertical="center" wrapText="1"/>
      <protection/>
    </xf>
    <xf numFmtId="4" fontId="5" fillId="33" borderId="12" xfId="53" applyNumberFormat="1" applyFont="1" applyFill="1" applyBorder="1" applyAlignment="1" applyProtection="1">
      <alignment horizontal="center" vertical="center" wrapText="1"/>
      <protection/>
    </xf>
    <xf numFmtId="3" fontId="7" fillId="33" borderId="12" xfId="53" applyNumberFormat="1" applyFont="1" applyFill="1" applyBorder="1" applyAlignment="1" applyProtection="1">
      <alignment horizontal="center" vertical="center" wrapText="1"/>
      <protection/>
    </xf>
    <xf numFmtId="4" fontId="1" fillId="34" borderId="12" xfId="53" applyNumberFormat="1" applyFont="1" applyFill="1" applyBorder="1" applyAlignment="1" applyProtection="1">
      <alignment horizontal="center" vertical="center" wrapText="1"/>
      <protection/>
    </xf>
    <xf numFmtId="1" fontId="1" fillId="33" borderId="12" xfId="53" applyNumberFormat="1" applyFont="1" applyFill="1" applyBorder="1" applyAlignment="1" applyProtection="1">
      <alignment horizontal="center" vertical="center" wrapText="1"/>
      <protection/>
    </xf>
    <xf numFmtId="0" fontId="10" fillId="33" borderId="26" xfId="53" applyFont="1" applyFill="1" applyBorder="1" applyAlignment="1" applyProtection="1">
      <alignment horizontal="center" vertical="center" wrapText="1"/>
      <protection/>
    </xf>
    <xf numFmtId="0" fontId="33" fillId="0" borderId="0" xfId="53" applyFont="1" applyFill="1" applyAlignment="1" applyProtection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I52"/>
  <sheetViews>
    <sheetView tabSelected="1" zoomScale="60" zoomScaleNormal="60" zoomScaleSheetLayoutView="55" zoomScalePageLayoutView="70" workbookViewId="0" topLeftCell="AY1">
      <selection activeCell="BA2" sqref="BA2"/>
    </sheetView>
  </sheetViews>
  <sheetFormatPr defaultColWidth="9.140625" defaultRowHeight="12.75" customHeight="1"/>
  <cols>
    <col min="1" max="1" width="5.140625" style="5" customWidth="1"/>
    <col min="2" max="2" width="47.00390625" style="4" customWidth="1"/>
    <col min="3" max="3" width="9.7109375" style="3" customWidth="1"/>
    <col min="4" max="4" width="13.00390625" style="2" customWidth="1"/>
    <col min="5" max="5" width="17.421875" style="1" customWidth="1"/>
    <col min="6" max="6" width="10.7109375" style="1" hidden="1" customWidth="1"/>
    <col min="7" max="7" width="14.8515625" style="1" customWidth="1"/>
    <col min="8" max="8" width="14.00390625" style="1" hidden="1" customWidth="1"/>
    <col min="9" max="9" width="16.00390625" style="1" customWidth="1"/>
    <col min="10" max="10" width="13.140625" style="1" hidden="1" customWidth="1"/>
    <col min="11" max="11" width="15.28125" style="1" customWidth="1"/>
    <col min="12" max="12" width="10.421875" style="1" hidden="1" customWidth="1"/>
    <col min="13" max="13" width="15.7109375" style="1" customWidth="1"/>
    <col min="14" max="14" width="15.140625" style="1" customWidth="1"/>
    <col min="15" max="15" width="13.421875" style="1" hidden="1" customWidth="1"/>
    <col min="16" max="16" width="12.28125" style="1" customWidth="1"/>
    <col min="17" max="17" width="15.57421875" style="1" hidden="1" customWidth="1"/>
    <col min="18" max="18" width="15.57421875" style="1" customWidth="1"/>
    <col min="19" max="19" width="16.8515625" style="1" customWidth="1"/>
    <col min="20" max="21" width="19.57421875" style="1" hidden="1" customWidth="1"/>
    <col min="22" max="22" width="12.7109375" style="1" hidden="1" customWidth="1"/>
    <col min="23" max="23" width="19.57421875" style="1" customWidth="1"/>
    <col min="24" max="24" width="15.7109375" style="1" customWidth="1"/>
    <col min="25" max="25" width="19.57421875" style="1" hidden="1" customWidth="1"/>
    <col min="26" max="26" width="1.421875" style="1" hidden="1" customWidth="1"/>
    <col min="27" max="27" width="13.8515625" style="1" hidden="1" customWidth="1"/>
    <col min="28" max="28" width="15.7109375" style="1" customWidth="1"/>
    <col min="29" max="29" width="15.8515625" style="1" customWidth="1"/>
    <col min="30" max="30" width="11.7109375" style="1" hidden="1" customWidth="1"/>
    <col min="31" max="31" width="13.57421875" style="1" customWidth="1"/>
    <col min="32" max="32" width="12.421875" style="1" hidden="1" customWidth="1"/>
    <col min="33" max="33" width="16.28125" style="1" customWidth="1"/>
    <col min="34" max="34" width="15.7109375" style="1" customWidth="1"/>
    <col min="35" max="36" width="19.57421875" style="1" hidden="1" customWidth="1"/>
    <col min="37" max="37" width="14.421875" style="1" hidden="1" customWidth="1"/>
    <col min="38" max="38" width="20.00390625" style="10" hidden="1" customWidth="1"/>
    <col min="39" max="39" width="19.00390625" style="10" hidden="1" customWidth="1"/>
    <col min="40" max="40" width="16.7109375" style="10" hidden="1" customWidth="1"/>
    <col min="41" max="41" width="16.00390625" style="10" hidden="1" customWidth="1"/>
    <col min="42" max="42" width="16.7109375" style="10" hidden="1" customWidth="1"/>
    <col min="43" max="43" width="20.00390625" style="10" hidden="1" customWidth="1"/>
    <col min="44" max="44" width="19.00390625" style="10" hidden="1" customWidth="1"/>
    <col min="45" max="45" width="16.7109375" style="10" hidden="1" customWidth="1"/>
    <col min="46" max="46" width="16.00390625" style="10" hidden="1" customWidth="1"/>
    <col min="47" max="47" width="16.7109375" style="10" hidden="1" customWidth="1"/>
    <col min="48" max="48" width="13.57421875" style="10" hidden="1" customWidth="1"/>
    <col min="49" max="49" width="16.7109375" style="10" hidden="1" customWidth="1"/>
    <col min="50" max="50" width="11.8515625" style="10" hidden="1" customWidth="1"/>
    <col min="51" max="51" width="16.140625" style="10" customWidth="1"/>
    <col min="52" max="52" width="10.57421875" style="10" hidden="1" customWidth="1"/>
    <col min="53" max="53" width="14.8515625" style="10" customWidth="1"/>
    <col min="54" max="54" width="13.8515625" style="10" hidden="1" customWidth="1"/>
    <col min="55" max="55" width="14.421875" style="10" hidden="1" customWidth="1"/>
    <col min="56" max="56" width="10.28125" style="10" hidden="1" customWidth="1"/>
    <col min="57" max="57" width="13.140625" style="10" customWidth="1"/>
    <col min="58" max="58" width="10.421875" style="10" hidden="1" customWidth="1"/>
    <col min="59" max="59" width="14.00390625" style="10" customWidth="1"/>
    <col min="60" max="60" width="11.7109375" style="10" hidden="1" customWidth="1"/>
    <col min="61" max="61" width="21.421875" style="10" hidden="1" customWidth="1"/>
    <col min="62" max="62" width="11.140625" style="10" hidden="1" customWidth="1"/>
    <col min="63" max="63" width="16.00390625" style="10" customWidth="1"/>
    <col min="64" max="64" width="11.57421875" style="10" hidden="1" customWidth="1"/>
    <col min="65" max="65" width="15.28125" style="10" customWidth="1"/>
    <col min="66" max="66" width="14.8515625" style="10" hidden="1" customWidth="1"/>
    <col min="67" max="67" width="14.140625" style="10" hidden="1" customWidth="1"/>
    <col min="68" max="68" width="13.421875" style="10" hidden="1" customWidth="1"/>
    <col min="69" max="69" width="15.421875" style="10" customWidth="1"/>
    <col min="70" max="70" width="15.8515625" style="10" hidden="1" customWidth="1"/>
    <col min="71" max="71" width="16.140625" style="10" hidden="1" customWidth="1"/>
    <col min="72" max="72" width="10.28125" style="10" hidden="1" customWidth="1"/>
    <col min="73" max="73" width="15.00390625" style="10" customWidth="1"/>
    <col min="74" max="74" width="17.57421875" style="10" hidden="1" customWidth="1"/>
    <col min="75" max="75" width="14.57421875" style="10" hidden="1" customWidth="1"/>
    <col min="76" max="76" width="11.8515625" style="10" hidden="1" customWidth="1"/>
    <col min="77" max="77" width="13.8515625" style="10" customWidth="1"/>
    <col min="78" max="78" width="10.8515625" style="10" hidden="1" customWidth="1"/>
    <col min="79" max="79" width="14.140625" style="10" customWidth="1"/>
    <col min="80" max="80" width="11.421875" style="10" hidden="1" customWidth="1"/>
    <col min="81" max="81" width="14.00390625" style="10" customWidth="1"/>
    <col min="82" max="82" width="14.140625" style="10" hidden="1" customWidth="1"/>
    <col min="83" max="83" width="16.7109375" style="10" hidden="1" customWidth="1"/>
    <col min="84" max="84" width="17.00390625" style="10" hidden="1" customWidth="1"/>
    <col min="85" max="85" width="13.140625" style="10" hidden="1" customWidth="1"/>
    <col min="86" max="86" width="14.7109375" style="10" hidden="1" customWidth="1"/>
    <col min="87" max="87" width="15.7109375" style="10" customWidth="1"/>
    <col min="88" max="238" width="9.140625" style="10" customWidth="1"/>
    <col min="239" max="239" width="5.140625" style="10" customWidth="1"/>
    <col min="240" max="240" width="64.00390625" style="10" customWidth="1"/>
    <col min="241" max="241" width="17.140625" style="10" customWidth="1"/>
    <col min="242" max="242" width="26.421875" style="10" customWidth="1"/>
    <col min="243" max="243" width="32.57421875" style="10" customWidth="1"/>
    <col min="244" max="244" width="20.421875" style="10" customWidth="1"/>
    <col min="245" max="245" width="9.28125" style="10" customWidth="1"/>
    <col min="246" max="246" width="18.00390625" style="10" customWidth="1"/>
    <col min="247" max="247" width="22.8515625" style="10" customWidth="1"/>
    <col min="248" max="248" width="28.421875" style="10" customWidth="1"/>
    <col min="249" max="249" width="10.140625" style="10" customWidth="1"/>
    <col min="250" max="250" width="15.28125" style="10" customWidth="1"/>
    <col min="251" max="251" width="19.7109375" style="10" customWidth="1"/>
    <col min="252" max="252" width="27.00390625" style="10" customWidth="1"/>
    <col min="253" max="253" width="18.28125" style="10" customWidth="1"/>
    <col min="254" max="254" width="29.57421875" style="10" customWidth="1"/>
    <col min="255" max="16384" width="9.140625" style="10" customWidth="1"/>
  </cols>
  <sheetData>
    <row r="1" spans="1:87" s="43" customFormat="1" ht="15.75" customHeight="1">
      <c r="A1" s="52"/>
      <c r="B1" s="53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BQ1" s="72" t="s">
        <v>128</v>
      </c>
      <c r="BR1" s="72"/>
      <c r="BS1" s="72"/>
      <c r="BT1" s="72"/>
      <c r="BU1" s="72"/>
      <c r="BV1" s="72"/>
      <c r="BW1" s="72"/>
      <c r="BX1" s="72"/>
      <c r="BY1" s="72"/>
      <c r="BZ1" s="72"/>
      <c r="CA1" s="72"/>
      <c r="CB1" s="72"/>
      <c r="CC1" s="72"/>
      <c r="CD1" s="72"/>
      <c r="CE1" s="72"/>
      <c r="CF1" s="72"/>
      <c r="CG1" s="72"/>
      <c r="CH1" s="72"/>
      <c r="CI1" s="72"/>
    </row>
    <row r="2" spans="1:87" s="43" customFormat="1" ht="48" customHeight="1">
      <c r="A2" s="52"/>
      <c r="B2" s="53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BQ2" s="72" t="s">
        <v>129</v>
      </c>
      <c r="BR2" s="72"/>
      <c r="BS2" s="72"/>
      <c r="BT2" s="72"/>
      <c r="BU2" s="72"/>
      <c r="BV2" s="72"/>
      <c r="BW2" s="72"/>
      <c r="BX2" s="72"/>
      <c r="BY2" s="72"/>
      <c r="BZ2" s="72"/>
      <c r="CA2" s="72"/>
      <c r="CB2" s="72"/>
      <c r="CC2" s="72"/>
      <c r="CD2" s="72"/>
      <c r="CE2" s="72"/>
      <c r="CF2" s="72"/>
      <c r="CG2" s="72"/>
      <c r="CH2" s="72"/>
      <c r="CI2" s="72"/>
    </row>
    <row r="3" spans="1:87" s="43" customFormat="1" ht="51.75" customHeight="1">
      <c r="A3" s="52"/>
      <c r="B3" s="5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BQ3" s="72" t="s">
        <v>130</v>
      </c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</row>
    <row r="4" spans="1:87" ht="57.75" customHeight="1">
      <c r="A4" s="71" t="s">
        <v>13</v>
      </c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  <c r="CA4" s="71"/>
      <c r="CB4" s="71"/>
      <c r="CC4" s="71"/>
      <c r="CD4" s="71"/>
      <c r="CE4" s="71"/>
      <c r="CF4" s="71"/>
      <c r="CG4" s="71"/>
      <c r="CH4" s="71"/>
      <c r="CI4" s="71"/>
    </row>
    <row r="5" spans="1:87" ht="64.5" customHeight="1">
      <c r="A5" s="68" t="s">
        <v>12</v>
      </c>
      <c r="B5" s="57" t="s">
        <v>11</v>
      </c>
      <c r="C5" s="69" t="s">
        <v>10</v>
      </c>
      <c r="D5" s="69"/>
      <c r="E5" s="57" t="s">
        <v>9</v>
      </c>
      <c r="F5" s="57" t="s">
        <v>8</v>
      </c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7"/>
      <c r="S5" s="57"/>
      <c r="T5" s="57"/>
      <c r="U5" s="57"/>
      <c r="V5" s="57"/>
      <c r="W5" s="57"/>
      <c r="X5" s="57"/>
      <c r="Y5" s="57"/>
      <c r="Z5" s="57"/>
      <c r="AA5" s="57"/>
      <c r="AB5" s="57"/>
      <c r="AC5" s="57"/>
      <c r="AD5" s="57"/>
      <c r="AE5" s="57"/>
      <c r="AF5" s="57"/>
      <c r="AG5" s="57"/>
      <c r="AH5" s="57"/>
      <c r="AI5" s="57"/>
      <c r="AJ5" s="57"/>
      <c r="AK5" s="57"/>
      <c r="AL5" s="57"/>
      <c r="AM5" s="57"/>
      <c r="AN5" s="57"/>
      <c r="AO5" s="57"/>
      <c r="AP5" s="57"/>
      <c r="AQ5" s="57"/>
      <c r="AR5" s="57"/>
      <c r="AS5" s="57"/>
      <c r="AT5" s="57"/>
      <c r="AU5" s="57"/>
      <c r="AV5" s="57"/>
      <c r="AW5" s="57"/>
      <c r="AX5" s="57"/>
      <c r="AY5" s="57"/>
      <c r="AZ5" s="57"/>
      <c r="BA5" s="57"/>
      <c r="BB5" s="57"/>
      <c r="BC5" s="57"/>
      <c r="BD5" s="57"/>
      <c r="BE5" s="57"/>
      <c r="BF5" s="57"/>
      <c r="BG5" s="57"/>
      <c r="BH5" s="57"/>
      <c r="BI5" s="57"/>
      <c r="BJ5" s="57"/>
      <c r="BK5" s="57"/>
      <c r="BL5" s="57"/>
      <c r="BM5" s="57"/>
      <c r="BN5" s="57"/>
      <c r="BO5" s="57"/>
      <c r="BP5" s="57"/>
      <c r="BQ5" s="57"/>
      <c r="BR5" s="57"/>
      <c r="BS5" s="57"/>
      <c r="BT5" s="57"/>
      <c r="BU5" s="57"/>
      <c r="BV5" s="57"/>
      <c r="BW5" s="57"/>
      <c r="BX5" s="57"/>
      <c r="BY5" s="57"/>
      <c r="BZ5" s="57"/>
      <c r="CA5" s="57"/>
      <c r="CB5" s="57"/>
      <c r="CC5" s="57"/>
      <c r="CD5" s="57"/>
      <c r="CE5" s="57"/>
      <c r="CF5" s="57"/>
      <c r="CG5" s="57"/>
      <c r="CH5" s="57"/>
      <c r="CI5" s="57"/>
    </row>
    <row r="6" spans="1:87" ht="45" customHeight="1">
      <c r="A6" s="68"/>
      <c r="B6" s="57"/>
      <c r="C6" s="70" t="s">
        <v>7</v>
      </c>
      <c r="D6" s="69" t="s">
        <v>6</v>
      </c>
      <c r="E6" s="57"/>
      <c r="F6" s="57" t="s">
        <v>5</v>
      </c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7"/>
      <c r="AC6" s="57"/>
      <c r="AD6" s="57"/>
      <c r="AE6" s="57"/>
      <c r="AF6" s="57"/>
      <c r="AG6" s="57"/>
      <c r="AH6" s="57"/>
      <c r="AI6" s="57"/>
      <c r="AJ6" s="57"/>
      <c r="AK6" s="57"/>
      <c r="AL6" s="56" t="s">
        <v>46</v>
      </c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62" t="s">
        <v>54</v>
      </c>
      <c r="AY6" s="63"/>
      <c r="AZ6" s="63"/>
      <c r="BA6" s="63"/>
      <c r="BB6" s="63"/>
      <c r="BC6" s="63"/>
      <c r="BD6" s="63"/>
      <c r="BE6" s="63"/>
      <c r="BF6" s="63"/>
      <c r="BG6" s="64"/>
      <c r="BH6" s="54" t="s">
        <v>55</v>
      </c>
      <c r="BI6" s="54"/>
      <c r="BJ6" s="54" t="s">
        <v>67</v>
      </c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6" t="s">
        <v>76</v>
      </c>
      <c r="CG6" s="56"/>
      <c r="CH6" s="56"/>
      <c r="CI6" s="56"/>
    </row>
    <row r="7" spans="1:87" ht="73.5" customHeight="1">
      <c r="A7" s="68"/>
      <c r="B7" s="57"/>
      <c r="C7" s="70"/>
      <c r="D7" s="69"/>
      <c r="E7" s="57"/>
      <c r="F7" s="67" t="s">
        <v>23</v>
      </c>
      <c r="G7" s="67"/>
      <c r="H7" s="67"/>
      <c r="I7" s="67"/>
      <c r="J7" s="67"/>
      <c r="K7" s="67"/>
      <c r="L7" s="67"/>
      <c r="M7" s="67"/>
      <c r="N7" s="57" t="s">
        <v>14</v>
      </c>
      <c r="O7" s="67" t="s">
        <v>1</v>
      </c>
      <c r="P7" s="67"/>
      <c r="Q7" s="67"/>
      <c r="R7" s="67"/>
      <c r="S7" s="57" t="s">
        <v>14</v>
      </c>
      <c r="T7" s="67" t="s">
        <v>27</v>
      </c>
      <c r="U7" s="67"/>
      <c r="V7" s="67"/>
      <c r="W7" s="67"/>
      <c r="X7" s="57" t="s">
        <v>14</v>
      </c>
      <c r="Y7" s="67" t="s">
        <v>30</v>
      </c>
      <c r="Z7" s="67"/>
      <c r="AA7" s="67"/>
      <c r="AB7" s="67"/>
      <c r="AC7" s="57" t="s">
        <v>14</v>
      </c>
      <c r="AD7" s="67" t="s">
        <v>31</v>
      </c>
      <c r="AE7" s="67"/>
      <c r="AF7" s="67"/>
      <c r="AG7" s="67"/>
      <c r="AH7" s="57" t="s">
        <v>14</v>
      </c>
      <c r="AI7" s="67" t="s">
        <v>35</v>
      </c>
      <c r="AJ7" s="67"/>
      <c r="AK7" s="57" t="s">
        <v>14</v>
      </c>
      <c r="AL7" s="54" t="s">
        <v>37</v>
      </c>
      <c r="AM7" s="54"/>
      <c r="AN7" s="54"/>
      <c r="AO7" s="54"/>
      <c r="AP7" s="54"/>
      <c r="AQ7" s="54" t="s">
        <v>43</v>
      </c>
      <c r="AR7" s="54"/>
      <c r="AS7" s="54"/>
      <c r="AT7" s="54"/>
      <c r="AU7" s="54"/>
      <c r="AV7" s="54" t="s">
        <v>44</v>
      </c>
      <c r="AW7" s="54"/>
      <c r="AX7" s="54" t="s">
        <v>48</v>
      </c>
      <c r="AY7" s="54"/>
      <c r="AZ7" s="54" t="s">
        <v>50</v>
      </c>
      <c r="BA7" s="54"/>
      <c r="BB7" s="54" t="s">
        <v>51</v>
      </c>
      <c r="BC7" s="54"/>
      <c r="BD7" s="54" t="s">
        <v>52</v>
      </c>
      <c r="BE7" s="54"/>
      <c r="BF7" s="54" t="s">
        <v>53</v>
      </c>
      <c r="BG7" s="54"/>
      <c r="BH7" s="54"/>
      <c r="BI7" s="54"/>
      <c r="BJ7" s="55" t="s">
        <v>57</v>
      </c>
      <c r="BK7" s="55"/>
      <c r="BL7" s="55" t="s">
        <v>58</v>
      </c>
      <c r="BM7" s="55"/>
      <c r="BN7" s="55" t="s">
        <v>59</v>
      </c>
      <c r="BO7" s="55"/>
      <c r="BP7" s="55" t="s">
        <v>60</v>
      </c>
      <c r="BQ7" s="55"/>
      <c r="BR7" s="55" t="s">
        <v>61</v>
      </c>
      <c r="BS7" s="55"/>
      <c r="BT7" s="55" t="s">
        <v>62</v>
      </c>
      <c r="BU7" s="55"/>
      <c r="BV7" s="55" t="s">
        <v>63</v>
      </c>
      <c r="BW7" s="55"/>
      <c r="BX7" s="55" t="s">
        <v>64</v>
      </c>
      <c r="BY7" s="55"/>
      <c r="BZ7" s="55" t="s">
        <v>65</v>
      </c>
      <c r="CA7" s="55"/>
      <c r="CB7" s="55" t="s">
        <v>66</v>
      </c>
      <c r="CC7" s="55"/>
      <c r="CD7" s="55" t="s">
        <v>71</v>
      </c>
      <c r="CE7" s="55"/>
      <c r="CF7" s="55" t="s">
        <v>72</v>
      </c>
      <c r="CG7" s="55"/>
      <c r="CH7" s="55" t="s">
        <v>75</v>
      </c>
      <c r="CI7" s="55"/>
    </row>
    <row r="8" spans="1:87" ht="144" customHeight="1">
      <c r="A8" s="68"/>
      <c r="B8" s="57"/>
      <c r="C8" s="70"/>
      <c r="D8" s="69"/>
      <c r="E8" s="57"/>
      <c r="F8" s="57" t="s">
        <v>15</v>
      </c>
      <c r="G8" s="57"/>
      <c r="H8" s="57" t="s">
        <v>18</v>
      </c>
      <c r="I8" s="57"/>
      <c r="J8" s="57" t="s">
        <v>20</v>
      </c>
      <c r="K8" s="57"/>
      <c r="L8" s="57" t="s">
        <v>21</v>
      </c>
      <c r="M8" s="57"/>
      <c r="N8" s="57"/>
      <c r="O8" s="57" t="s">
        <v>24</v>
      </c>
      <c r="P8" s="57"/>
      <c r="Q8" s="57" t="s">
        <v>25</v>
      </c>
      <c r="R8" s="57"/>
      <c r="S8" s="57"/>
      <c r="T8" s="57" t="s">
        <v>28</v>
      </c>
      <c r="U8" s="57"/>
      <c r="V8" s="57" t="s">
        <v>29</v>
      </c>
      <c r="W8" s="57"/>
      <c r="X8" s="57"/>
      <c r="Y8" s="57" t="s">
        <v>28</v>
      </c>
      <c r="Z8" s="57"/>
      <c r="AA8" s="57" t="s">
        <v>29</v>
      </c>
      <c r="AB8" s="57"/>
      <c r="AC8" s="57"/>
      <c r="AD8" s="57" t="s">
        <v>32</v>
      </c>
      <c r="AE8" s="57"/>
      <c r="AF8" s="57" t="s">
        <v>33</v>
      </c>
      <c r="AG8" s="57"/>
      <c r="AH8" s="57"/>
      <c r="AI8" s="57" t="s">
        <v>36</v>
      </c>
      <c r="AJ8" s="57"/>
      <c r="AK8" s="57"/>
      <c r="AL8" s="56" t="s">
        <v>47</v>
      </c>
      <c r="AM8" s="56" t="s">
        <v>40</v>
      </c>
      <c r="AN8" s="56" t="s">
        <v>38</v>
      </c>
      <c r="AO8" s="56" t="s">
        <v>39</v>
      </c>
      <c r="AP8" s="56" t="s">
        <v>17</v>
      </c>
      <c r="AQ8" s="56" t="s">
        <v>47</v>
      </c>
      <c r="AR8" s="56" t="s">
        <v>40</v>
      </c>
      <c r="AS8" s="56" t="s">
        <v>38</v>
      </c>
      <c r="AT8" s="56" t="s">
        <v>39</v>
      </c>
      <c r="AU8" s="56" t="s">
        <v>17</v>
      </c>
      <c r="AV8" s="56" t="s">
        <v>45</v>
      </c>
      <c r="AW8" s="56" t="s">
        <v>17</v>
      </c>
      <c r="AX8" s="56" t="s">
        <v>49</v>
      </c>
      <c r="AY8" s="56" t="s">
        <v>17</v>
      </c>
      <c r="AZ8" s="56" t="s">
        <v>49</v>
      </c>
      <c r="BA8" s="56" t="s">
        <v>17</v>
      </c>
      <c r="BB8" s="56" t="s">
        <v>49</v>
      </c>
      <c r="BC8" s="56" t="s">
        <v>17</v>
      </c>
      <c r="BD8" s="56" t="s">
        <v>49</v>
      </c>
      <c r="BE8" s="56" t="s">
        <v>17</v>
      </c>
      <c r="BF8" s="56" t="s">
        <v>49</v>
      </c>
      <c r="BG8" s="56" t="s">
        <v>17</v>
      </c>
      <c r="BH8" s="56" t="s">
        <v>56</v>
      </c>
      <c r="BI8" s="56" t="s">
        <v>17</v>
      </c>
      <c r="BJ8" s="56" t="s">
        <v>68</v>
      </c>
      <c r="BK8" s="56" t="s">
        <v>17</v>
      </c>
      <c r="BL8" s="56" t="s">
        <v>68</v>
      </c>
      <c r="BM8" s="56" t="s">
        <v>17</v>
      </c>
      <c r="BN8" s="56" t="s">
        <v>68</v>
      </c>
      <c r="BO8" s="56" t="s">
        <v>17</v>
      </c>
      <c r="BP8" s="56" t="s">
        <v>68</v>
      </c>
      <c r="BQ8" s="56" t="s">
        <v>17</v>
      </c>
      <c r="BR8" s="56" t="s">
        <v>68</v>
      </c>
      <c r="BS8" s="56" t="s">
        <v>17</v>
      </c>
      <c r="BT8" s="56" t="s">
        <v>68</v>
      </c>
      <c r="BU8" s="56" t="s">
        <v>17</v>
      </c>
      <c r="BV8" s="56" t="s">
        <v>68</v>
      </c>
      <c r="BW8" s="56" t="s">
        <v>17</v>
      </c>
      <c r="BX8" s="56" t="s">
        <v>68</v>
      </c>
      <c r="BY8" s="56" t="s">
        <v>17</v>
      </c>
      <c r="BZ8" s="56" t="s">
        <v>69</v>
      </c>
      <c r="CA8" s="56" t="s">
        <v>17</v>
      </c>
      <c r="CB8" s="56" t="s">
        <v>70</v>
      </c>
      <c r="CC8" s="56" t="s">
        <v>17</v>
      </c>
      <c r="CD8" s="56" t="s">
        <v>78</v>
      </c>
      <c r="CE8" s="56" t="s">
        <v>17</v>
      </c>
      <c r="CF8" s="56" t="s">
        <v>73</v>
      </c>
      <c r="CG8" s="56" t="s">
        <v>17</v>
      </c>
      <c r="CH8" s="56" t="s">
        <v>74</v>
      </c>
      <c r="CI8" s="56" t="s">
        <v>17</v>
      </c>
    </row>
    <row r="9" spans="1:87" ht="87" customHeight="1">
      <c r="A9" s="68"/>
      <c r="B9" s="57"/>
      <c r="C9" s="70"/>
      <c r="D9" s="69"/>
      <c r="E9" s="57"/>
      <c r="F9" s="9" t="s">
        <v>16</v>
      </c>
      <c r="G9" s="9" t="s">
        <v>17</v>
      </c>
      <c r="H9" s="9" t="s">
        <v>19</v>
      </c>
      <c r="I9" s="9" t="s">
        <v>17</v>
      </c>
      <c r="J9" s="9" t="s">
        <v>19</v>
      </c>
      <c r="K9" s="9" t="s">
        <v>17</v>
      </c>
      <c r="L9" s="9" t="s">
        <v>22</v>
      </c>
      <c r="M9" s="9" t="s">
        <v>17</v>
      </c>
      <c r="N9" s="57"/>
      <c r="O9" s="9" t="s">
        <v>19</v>
      </c>
      <c r="P9" s="9" t="s">
        <v>17</v>
      </c>
      <c r="Q9" s="9" t="s">
        <v>26</v>
      </c>
      <c r="R9" s="9" t="s">
        <v>17</v>
      </c>
      <c r="S9" s="57"/>
      <c r="T9" s="9" t="s">
        <v>19</v>
      </c>
      <c r="U9" s="9" t="s">
        <v>17</v>
      </c>
      <c r="V9" s="9" t="s">
        <v>26</v>
      </c>
      <c r="W9" s="9" t="s">
        <v>17</v>
      </c>
      <c r="X9" s="57"/>
      <c r="Y9" s="9" t="s">
        <v>19</v>
      </c>
      <c r="Z9" s="9" t="s">
        <v>17</v>
      </c>
      <c r="AA9" s="9" t="s">
        <v>26</v>
      </c>
      <c r="AB9" s="9" t="s">
        <v>17</v>
      </c>
      <c r="AC9" s="57"/>
      <c r="AD9" s="9" t="s">
        <v>19</v>
      </c>
      <c r="AE9" s="9" t="s">
        <v>17</v>
      </c>
      <c r="AF9" s="9" t="s">
        <v>34</v>
      </c>
      <c r="AG9" s="9" t="s">
        <v>17</v>
      </c>
      <c r="AH9" s="57"/>
      <c r="AI9" s="9" t="s">
        <v>19</v>
      </c>
      <c r="AJ9" s="9" t="s">
        <v>17</v>
      </c>
      <c r="AK9" s="57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  <c r="BY9" s="56"/>
      <c r="BZ9" s="56"/>
      <c r="CA9" s="56"/>
      <c r="CB9" s="56"/>
      <c r="CC9" s="56"/>
      <c r="CD9" s="56"/>
      <c r="CE9" s="56"/>
      <c r="CF9" s="56"/>
      <c r="CG9" s="56"/>
      <c r="CH9" s="56"/>
      <c r="CI9" s="56"/>
    </row>
    <row r="10" spans="1:87" ht="18.75">
      <c r="A10" s="68"/>
      <c r="B10" s="57"/>
      <c r="C10" s="70"/>
      <c r="D10" s="69"/>
      <c r="E10" s="9" t="s">
        <v>2</v>
      </c>
      <c r="F10" s="9" t="s">
        <v>4</v>
      </c>
      <c r="G10" s="9" t="s">
        <v>2</v>
      </c>
      <c r="H10" s="9" t="s">
        <v>3</v>
      </c>
      <c r="I10" s="9" t="s">
        <v>2</v>
      </c>
      <c r="J10" s="9" t="s">
        <v>3</v>
      </c>
      <c r="K10" s="9" t="s">
        <v>2</v>
      </c>
      <c r="L10" s="9" t="s">
        <v>4</v>
      </c>
      <c r="M10" s="9" t="s">
        <v>2</v>
      </c>
      <c r="N10" s="9" t="s">
        <v>2</v>
      </c>
      <c r="O10" s="9" t="s">
        <v>4</v>
      </c>
      <c r="P10" s="9" t="s">
        <v>2</v>
      </c>
      <c r="Q10" s="9" t="s">
        <v>3</v>
      </c>
      <c r="R10" s="9" t="s">
        <v>2</v>
      </c>
      <c r="S10" s="9" t="s">
        <v>2</v>
      </c>
      <c r="T10" s="9" t="s">
        <v>3</v>
      </c>
      <c r="U10" s="9" t="s">
        <v>2</v>
      </c>
      <c r="V10" s="9" t="s">
        <v>3</v>
      </c>
      <c r="W10" s="9" t="s">
        <v>2</v>
      </c>
      <c r="X10" s="9" t="s">
        <v>2</v>
      </c>
      <c r="Y10" s="9" t="s">
        <v>3</v>
      </c>
      <c r="Z10" s="9" t="s">
        <v>2</v>
      </c>
      <c r="AA10" s="9" t="s">
        <v>3</v>
      </c>
      <c r="AB10" s="9" t="s">
        <v>2</v>
      </c>
      <c r="AC10" s="9" t="s">
        <v>2</v>
      </c>
      <c r="AD10" s="9" t="s">
        <v>3</v>
      </c>
      <c r="AE10" s="9" t="s">
        <v>2</v>
      </c>
      <c r="AF10" s="9" t="s">
        <v>3</v>
      </c>
      <c r="AG10" s="9" t="s">
        <v>2</v>
      </c>
      <c r="AH10" s="9" t="s">
        <v>2</v>
      </c>
      <c r="AI10" s="9" t="s">
        <v>3</v>
      </c>
      <c r="AJ10" s="9" t="s">
        <v>2</v>
      </c>
      <c r="AK10" s="9" t="s">
        <v>2</v>
      </c>
      <c r="AL10" s="9" t="s">
        <v>7</v>
      </c>
      <c r="AM10" s="9" t="s">
        <v>41</v>
      </c>
      <c r="AN10" s="9" t="s">
        <v>4</v>
      </c>
      <c r="AO10" s="9" t="s">
        <v>4</v>
      </c>
      <c r="AP10" s="9" t="s">
        <v>42</v>
      </c>
      <c r="AQ10" s="9" t="s">
        <v>7</v>
      </c>
      <c r="AR10" s="9" t="s">
        <v>41</v>
      </c>
      <c r="AS10" s="9" t="s">
        <v>4</v>
      </c>
      <c r="AT10" s="9" t="s">
        <v>4</v>
      </c>
      <c r="AU10" s="9" t="s">
        <v>42</v>
      </c>
      <c r="AV10" s="9" t="s">
        <v>3</v>
      </c>
      <c r="AW10" s="9" t="s">
        <v>42</v>
      </c>
      <c r="AX10" s="9" t="s">
        <v>3</v>
      </c>
      <c r="AY10" s="9" t="s">
        <v>2</v>
      </c>
      <c r="AZ10" s="9" t="s">
        <v>3</v>
      </c>
      <c r="BA10" s="9" t="s">
        <v>2</v>
      </c>
      <c r="BB10" s="9" t="s">
        <v>3</v>
      </c>
      <c r="BC10" s="9" t="s">
        <v>2</v>
      </c>
      <c r="BD10" s="9" t="s">
        <v>3</v>
      </c>
      <c r="BE10" s="9" t="s">
        <v>2</v>
      </c>
      <c r="BF10" s="9" t="s">
        <v>3</v>
      </c>
      <c r="BG10" s="9" t="s">
        <v>2</v>
      </c>
      <c r="BH10" s="9" t="s">
        <v>3</v>
      </c>
      <c r="BI10" s="9" t="s">
        <v>42</v>
      </c>
      <c r="BJ10" s="9" t="s">
        <v>3</v>
      </c>
      <c r="BK10" s="9" t="s">
        <v>2</v>
      </c>
      <c r="BL10" s="9" t="s">
        <v>3</v>
      </c>
      <c r="BM10" s="9" t="s">
        <v>2</v>
      </c>
      <c r="BN10" s="9" t="s">
        <v>3</v>
      </c>
      <c r="BO10" s="9" t="s">
        <v>2</v>
      </c>
      <c r="BP10" s="9" t="s">
        <v>3</v>
      </c>
      <c r="BQ10" s="9" t="s">
        <v>2</v>
      </c>
      <c r="BR10" s="9" t="s">
        <v>3</v>
      </c>
      <c r="BS10" s="9" t="s">
        <v>2</v>
      </c>
      <c r="BT10" s="9" t="s">
        <v>3</v>
      </c>
      <c r="BU10" s="9" t="s">
        <v>2</v>
      </c>
      <c r="BV10" s="9" t="s">
        <v>3</v>
      </c>
      <c r="BW10" s="9" t="s">
        <v>2</v>
      </c>
      <c r="BX10" s="9" t="s">
        <v>3</v>
      </c>
      <c r="BY10" s="9" t="s">
        <v>2</v>
      </c>
      <c r="BZ10" s="9" t="s">
        <v>3</v>
      </c>
      <c r="CA10" s="9" t="s">
        <v>2</v>
      </c>
      <c r="CB10" s="9" t="s">
        <v>3</v>
      </c>
      <c r="CC10" s="9" t="s">
        <v>2</v>
      </c>
      <c r="CD10" s="9" t="s">
        <v>3</v>
      </c>
      <c r="CE10" s="9" t="s">
        <v>2</v>
      </c>
      <c r="CF10" s="9" t="s">
        <v>3</v>
      </c>
      <c r="CG10" s="9" t="s">
        <v>2</v>
      </c>
      <c r="CH10" s="9" t="s">
        <v>3</v>
      </c>
      <c r="CI10" s="9" t="s">
        <v>2</v>
      </c>
    </row>
    <row r="11" spans="1:37" ht="18.75" customHeight="1">
      <c r="A11" s="8">
        <v>1</v>
      </c>
      <c r="B11" s="6">
        <v>2</v>
      </c>
      <c r="C11" s="7">
        <v>3</v>
      </c>
      <c r="D11" s="7">
        <v>4</v>
      </c>
      <c r="E11" s="6">
        <v>5</v>
      </c>
      <c r="F11" s="6"/>
      <c r="G11" s="6"/>
      <c r="H11" s="6"/>
      <c r="I11" s="6"/>
      <c r="J11" s="6"/>
      <c r="K11" s="6">
        <v>6</v>
      </c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</row>
    <row r="12" spans="1:37" s="12" customFormat="1" ht="43.5" customHeight="1">
      <c r="A12" s="58" t="s">
        <v>79</v>
      </c>
      <c r="B12" s="59"/>
      <c r="C12" s="59"/>
      <c r="D12" s="59"/>
      <c r="E12" s="59"/>
      <c r="F12" s="59"/>
      <c r="G12" s="59"/>
      <c r="H12" s="59"/>
      <c r="I12" s="11"/>
      <c r="J12" s="45"/>
      <c r="K12" s="11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</row>
    <row r="13" spans="1:87" s="43" customFormat="1" ht="17.25" customHeight="1">
      <c r="A13" s="38">
        <v>1</v>
      </c>
      <c r="B13" s="42" t="s">
        <v>80</v>
      </c>
      <c r="C13" s="36">
        <v>2011</v>
      </c>
      <c r="D13" s="36" t="s">
        <v>106</v>
      </c>
      <c r="E13" s="47">
        <f>SUM(N13,S13,X13,AC13,AH13,AK13,AY13,BA13,BC13,BE13,BG13,BI13,BK13,BM13,BO13,BQ13,BS13,BU13,BW13,BY13,CA13,CC13,CE13,CG13,CI13)</f>
        <v>1274046.71</v>
      </c>
      <c r="F13" s="22">
        <v>0</v>
      </c>
      <c r="G13" s="22">
        <f>F13*47812</f>
        <v>0</v>
      </c>
      <c r="H13" s="39">
        <v>0</v>
      </c>
      <c r="I13" s="22">
        <f>H13*89</f>
        <v>0</v>
      </c>
      <c r="J13" s="39">
        <v>0</v>
      </c>
      <c r="K13" s="31">
        <f>J13*45</f>
        <v>0</v>
      </c>
      <c r="L13" s="25">
        <v>0</v>
      </c>
      <c r="M13" s="25">
        <f aca="true" t="shared" si="0" ref="M13:M49">L13*12738</f>
        <v>0</v>
      </c>
      <c r="N13" s="32">
        <f>G13+I13+K13+M13</f>
        <v>0</v>
      </c>
      <c r="O13" s="40">
        <f>T13</f>
        <v>0</v>
      </c>
      <c r="P13" s="25">
        <f>O13*185</f>
        <v>0</v>
      </c>
      <c r="Q13" s="25">
        <f>V13</f>
        <v>0</v>
      </c>
      <c r="R13" s="32">
        <f>Q13*731</f>
        <v>0</v>
      </c>
      <c r="S13" s="25">
        <f>P13+R13</f>
        <v>0</v>
      </c>
      <c r="T13" s="40">
        <v>0</v>
      </c>
      <c r="U13" s="25">
        <v>0</v>
      </c>
      <c r="V13" s="25">
        <v>0</v>
      </c>
      <c r="W13" s="26">
        <f>V13*506</f>
        <v>0</v>
      </c>
      <c r="X13" s="32">
        <f>U13+W13</f>
        <v>0</v>
      </c>
      <c r="Y13" s="39">
        <f>T13</f>
        <v>0</v>
      </c>
      <c r="Z13" s="25">
        <v>0</v>
      </c>
      <c r="AA13" s="25">
        <f>V13</f>
        <v>0</v>
      </c>
      <c r="AB13" s="25">
        <f>AA13*312</f>
        <v>0</v>
      </c>
      <c r="AC13" s="25">
        <f>Z13+AB13</f>
        <v>0</v>
      </c>
      <c r="AD13" s="39">
        <f>Y13</f>
        <v>0</v>
      </c>
      <c r="AE13" s="25">
        <f>AD13*57</f>
        <v>0</v>
      </c>
      <c r="AF13" s="25">
        <f>AA13</f>
        <v>0</v>
      </c>
      <c r="AG13" s="25">
        <f>AF13*231</f>
        <v>0</v>
      </c>
      <c r="AH13" s="25">
        <f>AE13+AG13</f>
        <v>0</v>
      </c>
      <c r="AI13" s="39">
        <v>0</v>
      </c>
      <c r="AJ13" s="25">
        <v>0</v>
      </c>
      <c r="AK13" s="25">
        <v>0</v>
      </c>
      <c r="AL13" s="19">
        <v>0</v>
      </c>
      <c r="AM13" s="19">
        <v>0</v>
      </c>
      <c r="AN13" s="19">
        <v>0</v>
      </c>
      <c r="AO13" s="19">
        <v>0</v>
      </c>
      <c r="AP13" s="19">
        <v>0</v>
      </c>
      <c r="AQ13" s="19">
        <v>0</v>
      </c>
      <c r="AR13" s="19">
        <v>0</v>
      </c>
      <c r="AS13" s="19">
        <v>0</v>
      </c>
      <c r="AT13" s="19">
        <v>0</v>
      </c>
      <c r="AU13" s="19">
        <v>0</v>
      </c>
      <c r="AV13" s="19">
        <v>0</v>
      </c>
      <c r="AW13" s="19">
        <v>0</v>
      </c>
      <c r="AX13" s="19">
        <v>757.91</v>
      </c>
      <c r="AY13" s="34">
        <f>AX13*1681</f>
        <v>1274046.71</v>
      </c>
      <c r="AZ13" s="19">
        <v>0</v>
      </c>
      <c r="BA13" s="41">
        <f>AZ13*1939</f>
        <v>0</v>
      </c>
      <c r="BB13" s="19">
        <v>0</v>
      </c>
      <c r="BC13" s="19">
        <v>0</v>
      </c>
      <c r="BD13" s="19">
        <v>0</v>
      </c>
      <c r="BE13" s="19">
        <v>0</v>
      </c>
      <c r="BF13" s="19">
        <v>0</v>
      </c>
      <c r="BG13" s="19">
        <f>BF13*1335</f>
        <v>0</v>
      </c>
      <c r="BH13" s="19">
        <v>0</v>
      </c>
      <c r="BI13" s="19">
        <v>0</v>
      </c>
      <c r="BJ13" s="19">
        <v>0</v>
      </c>
      <c r="BK13" s="19">
        <f>BJ13*1093</f>
        <v>0</v>
      </c>
      <c r="BL13" s="19">
        <v>0</v>
      </c>
      <c r="BM13" s="19">
        <f>BL13*847</f>
        <v>0</v>
      </c>
      <c r="BN13" s="19">
        <v>0</v>
      </c>
      <c r="BO13" s="19">
        <v>0</v>
      </c>
      <c r="BP13" s="19">
        <v>0</v>
      </c>
      <c r="BQ13" s="19">
        <f>SUM(BP13*1448)</f>
        <v>0</v>
      </c>
      <c r="BR13" s="19">
        <v>0</v>
      </c>
      <c r="BS13" s="19">
        <v>0</v>
      </c>
      <c r="BT13" s="19">
        <v>0</v>
      </c>
      <c r="BU13" s="19">
        <f>BT13*3239</f>
        <v>0</v>
      </c>
      <c r="BV13" s="19">
        <v>0</v>
      </c>
      <c r="BW13" s="19">
        <v>0</v>
      </c>
      <c r="BX13" s="19">
        <v>0</v>
      </c>
      <c r="BY13" s="19">
        <v>0</v>
      </c>
      <c r="BZ13" s="19">
        <v>0</v>
      </c>
      <c r="CA13" s="19">
        <v>0</v>
      </c>
      <c r="CB13" s="19">
        <v>0</v>
      </c>
      <c r="CC13" s="19">
        <f>CB13*7487</f>
        <v>0</v>
      </c>
      <c r="CD13" s="19">
        <v>0</v>
      </c>
      <c r="CE13" s="19">
        <v>0</v>
      </c>
      <c r="CF13" s="19">
        <v>0</v>
      </c>
      <c r="CG13" s="19">
        <v>0</v>
      </c>
      <c r="CH13" s="19">
        <v>0</v>
      </c>
      <c r="CI13" s="19">
        <f>CH13*2089</f>
        <v>0</v>
      </c>
    </row>
    <row r="14" spans="1:87" s="44" customFormat="1" ht="18.75" customHeight="1">
      <c r="A14" s="51">
        <v>2</v>
      </c>
      <c r="B14" s="42" t="s">
        <v>81</v>
      </c>
      <c r="C14" s="37">
        <v>2010</v>
      </c>
      <c r="D14" s="37" t="s">
        <v>107</v>
      </c>
      <c r="E14" s="47">
        <f aca="true" t="shared" si="1" ref="E14:E49">SUM(N14,S14,X14,AC14,AH14,AK14,AY14,BA14,BC14,BE14,BG14,BI14,BK14,BM14,BO14,BQ14,BS14,BU14,BW14,BY14,CA14,CC14,CE14,CG14,CI14)</f>
        <v>5209805.6</v>
      </c>
      <c r="F14" s="23">
        <v>3</v>
      </c>
      <c r="G14" s="22">
        <f aca="true" t="shared" si="2" ref="G14:G49">F14*47812</f>
        <v>143436</v>
      </c>
      <c r="H14" s="33">
        <v>4954.4</v>
      </c>
      <c r="I14" s="22">
        <f aca="true" t="shared" si="3" ref="I14:I40">H14*89</f>
        <v>440941.6</v>
      </c>
      <c r="J14" s="33">
        <v>4954.4</v>
      </c>
      <c r="K14" s="31">
        <f aca="true" t="shared" si="4" ref="K14:K49">J14*45</f>
        <v>222947.99999999997</v>
      </c>
      <c r="L14" s="26">
        <v>36</v>
      </c>
      <c r="M14" s="25">
        <f t="shared" si="0"/>
        <v>458568</v>
      </c>
      <c r="N14" s="32">
        <f aca="true" t="shared" si="5" ref="N14:N49">G14+I14+K14+M14</f>
        <v>1265893.6</v>
      </c>
      <c r="O14" s="40">
        <v>0</v>
      </c>
      <c r="P14" s="25">
        <f aca="true" t="shared" si="6" ref="P14:P49">O14*185</f>
        <v>0</v>
      </c>
      <c r="Q14" s="40">
        <v>1422.4</v>
      </c>
      <c r="R14" s="32">
        <f aca="true" t="shared" si="7" ref="R14:R49">Q14*731</f>
        <v>1039774.4</v>
      </c>
      <c r="S14" s="25">
        <f aca="true" t="shared" si="8" ref="S14:S49">P14+R14</f>
        <v>1039774.4</v>
      </c>
      <c r="T14" s="33">
        <v>0</v>
      </c>
      <c r="U14" s="25">
        <v>0</v>
      </c>
      <c r="V14" s="40">
        <v>1422.4</v>
      </c>
      <c r="W14" s="26">
        <f aca="true" t="shared" si="9" ref="W14:W49">V14*506</f>
        <v>719734.4</v>
      </c>
      <c r="X14" s="32">
        <f aca="true" t="shared" si="10" ref="X14:X49">U14+W14</f>
        <v>719734.4</v>
      </c>
      <c r="Y14" s="39">
        <f aca="true" t="shared" si="11" ref="Y14:Y49">T14</f>
        <v>0</v>
      </c>
      <c r="Z14" s="25">
        <v>0</v>
      </c>
      <c r="AA14" s="25">
        <f aca="true" t="shared" si="12" ref="AA14:AA49">V14</f>
        <v>1422.4</v>
      </c>
      <c r="AB14" s="25">
        <f aca="true" t="shared" si="13" ref="AB14:AB49">AA14*312</f>
        <v>443788.80000000005</v>
      </c>
      <c r="AC14" s="25">
        <f aca="true" t="shared" si="14" ref="AC14:AC49">Z14+AB14</f>
        <v>443788.80000000005</v>
      </c>
      <c r="AD14" s="39">
        <f aca="true" t="shared" si="15" ref="AD14:AD48">Y14</f>
        <v>0</v>
      </c>
      <c r="AE14" s="25">
        <f aca="true" t="shared" si="16" ref="AE14:AE49">AD14*57</f>
        <v>0</v>
      </c>
      <c r="AF14" s="25">
        <f aca="true" t="shared" si="17" ref="AF14:AF49">AA14</f>
        <v>1422.4</v>
      </c>
      <c r="AG14" s="25">
        <f aca="true" t="shared" si="18" ref="AG14:AG49">AF14*231</f>
        <v>328574.4</v>
      </c>
      <c r="AH14" s="25">
        <f aca="true" t="shared" si="19" ref="AH14:AH49">AE14+AG14</f>
        <v>328574.4</v>
      </c>
      <c r="AI14" s="33">
        <v>0</v>
      </c>
      <c r="AJ14" s="26">
        <v>0</v>
      </c>
      <c r="AK14" s="26">
        <v>0</v>
      </c>
      <c r="AL14" s="19">
        <v>0</v>
      </c>
      <c r="AM14" s="19">
        <v>0</v>
      </c>
      <c r="AN14" s="19">
        <v>0</v>
      </c>
      <c r="AO14" s="19">
        <v>0</v>
      </c>
      <c r="AP14" s="19">
        <v>0</v>
      </c>
      <c r="AQ14" s="19">
        <v>0</v>
      </c>
      <c r="AR14" s="19">
        <v>0</v>
      </c>
      <c r="AS14" s="19">
        <v>0</v>
      </c>
      <c r="AT14" s="19">
        <v>0</v>
      </c>
      <c r="AU14" s="19">
        <v>0</v>
      </c>
      <c r="AV14" s="19">
        <v>0</v>
      </c>
      <c r="AW14" s="19">
        <v>0</v>
      </c>
      <c r="AX14" s="21">
        <v>840</v>
      </c>
      <c r="AY14" s="34">
        <f aca="true" t="shared" si="20" ref="AY14:AY49">AX14*1681</f>
        <v>1412040</v>
      </c>
      <c r="AZ14" s="19">
        <v>0</v>
      </c>
      <c r="BA14" s="41">
        <f aca="true" t="shared" si="21" ref="BA14:BA49">AZ14*1939</f>
        <v>0</v>
      </c>
      <c r="BB14" s="19">
        <v>0</v>
      </c>
      <c r="BC14" s="19">
        <v>0</v>
      </c>
      <c r="BD14" s="19">
        <v>0</v>
      </c>
      <c r="BE14" s="19">
        <v>0</v>
      </c>
      <c r="BF14" s="19">
        <v>0</v>
      </c>
      <c r="BG14" s="19">
        <f aca="true" t="shared" si="22" ref="BG14:BG49">BF14*1335</f>
        <v>0</v>
      </c>
      <c r="BH14" s="19">
        <v>0</v>
      </c>
      <c r="BI14" s="19">
        <v>0</v>
      </c>
      <c r="BJ14" s="21">
        <v>0</v>
      </c>
      <c r="BK14" s="19">
        <f aca="true" t="shared" si="23" ref="BK14:BK43">BJ14*1093</f>
        <v>0</v>
      </c>
      <c r="BL14" s="21">
        <v>0</v>
      </c>
      <c r="BM14" s="19">
        <f>BL14*847</f>
        <v>0</v>
      </c>
      <c r="BN14" s="19">
        <v>0</v>
      </c>
      <c r="BO14" s="19">
        <v>0</v>
      </c>
      <c r="BP14" s="19">
        <v>0</v>
      </c>
      <c r="BQ14" s="19">
        <f aca="true" t="shared" si="24" ref="BQ14:BQ49">SUM(BP14*1448)</f>
        <v>0</v>
      </c>
      <c r="BR14" s="19">
        <v>0</v>
      </c>
      <c r="BS14" s="19">
        <v>0</v>
      </c>
      <c r="BT14" s="19">
        <v>0</v>
      </c>
      <c r="BU14" s="19">
        <f aca="true" t="shared" si="25" ref="BU14:BU49">BT14*3239</f>
        <v>0</v>
      </c>
      <c r="BV14" s="19">
        <v>0</v>
      </c>
      <c r="BW14" s="19">
        <v>0</v>
      </c>
      <c r="BX14" s="19">
        <v>0</v>
      </c>
      <c r="BY14" s="19">
        <v>0</v>
      </c>
      <c r="BZ14" s="19">
        <v>0</v>
      </c>
      <c r="CA14" s="19">
        <v>0</v>
      </c>
      <c r="CB14" s="19">
        <v>0</v>
      </c>
      <c r="CC14" s="19">
        <f aca="true" t="shared" si="26" ref="CC14:CC49">CB14*7487</f>
        <v>0</v>
      </c>
      <c r="CD14" s="19">
        <v>0</v>
      </c>
      <c r="CE14" s="19">
        <v>0</v>
      </c>
      <c r="CF14" s="19">
        <v>0</v>
      </c>
      <c r="CG14" s="19">
        <v>0</v>
      </c>
      <c r="CH14" s="19">
        <v>0</v>
      </c>
      <c r="CI14" s="19">
        <f aca="true" t="shared" si="27" ref="CI14:CI49">CH14*2089</f>
        <v>0</v>
      </c>
    </row>
    <row r="15" spans="1:87" s="43" customFormat="1" ht="18.75" customHeight="1">
      <c r="A15" s="38">
        <v>3</v>
      </c>
      <c r="B15" s="42" t="s">
        <v>82</v>
      </c>
      <c r="C15" s="36">
        <v>2009</v>
      </c>
      <c r="D15" s="36" t="s">
        <v>108</v>
      </c>
      <c r="E15" s="47">
        <f t="shared" si="1"/>
        <v>2281200.15</v>
      </c>
      <c r="F15" s="22">
        <v>1</v>
      </c>
      <c r="G15" s="22">
        <f t="shared" si="2"/>
        <v>47812</v>
      </c>
      <c r="H15" s="39">
        <v>3165.1</v>
      </c>
      <c r="I15" s="22">
        <f t="shared" si="3"/>
        <v>281693.89999999997</v>
      </c>
      <c r="J15" s="39">
        <v>3165.1</v>
      </c>
      <c r="K15" s="31">
        <f t="shared" si="4"/>
        <v>142429.5</v>
      </c>
      <c r="L15" s="25">
        <v>20</v>
      </c>
      <c r="M15" s="25">
        <f t="shared" si="0"/>
        <v>254760</v>
      </c>
      <c r="N15" s="32">
        <f t="shared" si="5"/>
        <v>726695.3999999999</v>
      </c>
      <c r="O15" s="40">
        <v>0</v>
      </c>
      <c r="P15" s="25">
        <f t="shared" si="6"/>
        <v>0</v>
      </c>
      <c r="Q15" s="40">
        <f>715.7*0</f>
        <v>0</v>
      </c>
      <c r="R15" s="32">
        <f t="shared" si="7"/>
        <v>0</v>
      </c>
      <c r="S15" s="25">
        <f t="shared" si="8"/>
        <v>0</v>
      </c>
      <c r="T15" s="39">
        <v>0</v>
      </c>
      <c r="U15" s="25">
        <v>0</v>
      </c>
      <c r="V15" s="40">
        <f>715.7*0</f>
        <v>0</v>
      </c>
      <c r="W15" s="26">
        <f t="shared" si="9"/>
        <v>0</v>
      </c>
      <c r="X15" s="32">
        <f t="shared" si="10"/>
        <v>0</v>
      </c>
      <c r="Y15" s="39">
        <f t="shared" si="11"/>
        <v>0</v>
      </c>
      <c r="Z15" s="25">
        <v>0</v>
      </c>
      <c r="AA15" s="25">
        <f t="shared" si="12"/>
        <v>0</v>
      </c>
      <c r="AB15" s="25">
        <f t="shared" si="13"/>
        <v>0</v>
      </c>
      <c r="AC15" s="25">
        <f t="shared" si="14"/>
        <v>0</v>
      </c>
      <c r="AD15" s="39">
        <f t="shared" si="15"/>
        <v>0</v>
      </c>
      <c r="AE15" s="25">
        <f t="shared" si="16"/>
        <v>0</v>
      </c>
      <c r="AF15" s="25">
        <f t="shared" si="17"/>
        <v>0</v>
      </c>
      <c r="AG15" s="25">
        <f t="shared" si="18"/>
        <v>0</v>
      </c>
      <c r="AH15" s="25">
        <f t="shared" si="19"/>
        <v>0</v>
      </c>
      <c r="AI15" s="39">
        <v>0</v>
      </c>
      <c r="AJ15" s="25">
        <v>0</v>
      </c>
      <c r="AK15" s="25">
        <v>0</v>
      </c>
      <c r="AL15" s="19">
        <v>0</v>
      </c>
      <c r="AM15" s="19">
        <v>0</v>
      </c>
      <c r="AN15" s="19">
        <v>0</v>
      </c>
      <c r="AO15" s="19">
        <v>0</v>
      </c>
      <c r="AP15" s="19">
        <v>0</v>
      </c>
      <c r="AQ15" s="19">
        <v>0</v>
      </c>
      <c r="AR15" s="19">
        <v>0</v>
      </c>
      <c r="AS15" s="19">
        <v>0</v>
      </c>
      <c r="AT15" s="19">
        <v>0</v>
      </c>
      <c r="AU15" s="19">
        <v>0</v>
      </c>
      <c r="AV15" s="19">
        <v>0</v>
      </c>
      <c r="AW15" s="19">
        <v>0</v>
      </c>
      <c r="AX15" s="19">
        <v>924.75</v>
      </c>
      <c r="AY15" s="34">
        <f t="shared" si="20"/>
        <v>1554504.75</v>
      </c>
      <c r="AZ15" s="19">
        <v>0</v>
      </c>
      <c r="BA15" s="41">
        <f t="shared" si="21"/>
        <v>0</v>
      </c>
      <c r="BB15" s="19">
        <v>0</v>
      </c>
      <c r="BC15" s="19">
        <v>0</v>
      </c>
      <c r="BD15" s="19">
        <v>0</v>
      </c>
      <c r="BE15" s="19">
        <v>0</v>
      </c>
      <c r="BF15" s="19">
        <v>0</v>
      </c>
      <c r="BG15" s="19">
        <f t="shared" si="22"/>
        <v>0</v>
      </c>
      <c r="BH15" s="19">
        <v>0</v>
      </c>
      <c r="BI15" s="19">
        <v>0</v>
      </c>
      <c r="BJ15" s="19">
        <v>0</v>
      </c>
      <c r="BK15" s="19">
        <f t="shared" si="23"/>
        <v>0</v>
      </c>
      <c r="BL15" s="19">
        <v>0</v>
      </c>
      <c r="BM15" s="19">
        <f>BL15*847</f>
        <v>0</v>
      </c>
      <c r="BN15" s="19">
        <v>0</v>
      </c>
      <c r="BO15" s="19">
        <v>0</v>
      </c>
      <c r="BP15" s="19">
        <v>0</v>
      </c>
      <c r="BQ15" s="19">
        <f t="shared" si="24"/>
        <v>0</v>
      </c>
      <c r="BR15" s="19">
        <v>0</v>
      </c>
      <c r="BS15" s="19">
        <v>0</v>
      </c>
      <c r="BT15" s="19">
        <v>0</v>
      </c>
      <c r="BU15" s="19">
        <f t="shared" si="25"/>
        <v>0</v>
      </c>
      <c r="BV15" s="19">
        <v>0</v>
      </c>
      <c r="BW15" s="19">
        <v>0</v>
      </c>
      <c r="BX15" s="19">
        <v>0</v>
      </c>
      <c r="BY15" s="19">
        <v>0</v>
      </c>
      <c r="BZ15" s="19">
        <v>0</v>
      </c>
      <c r="CA15" s="19">
        <v>0</v>
      </c>
      <c r="CB15" s="19">
        <v>0</v>
      </c>
      <c r="CC15" s="19">
        <f t="shared" si="26"/>
        <v>0</v>
      </c>
      <c r="CD15" s="19">
        <v>0</v>
      </c>
      <c r="CE15" s="19">
        <v>0</v>
      </c>
      <c r="CF15" s="19">
        <v>0</v>
      </c>
      <c r="CG15" s="19">
        <v>0</v>
      </c>
      <c r="CH15" s="19">
        <v>0</v>
      </c>
      <c r="CI15" s="19">
        <f t="shared" si="27"/>
        <v>0</v>
      </c>
    </row>
    <row r="16" spans="1:87" s="43" customFormat="1" ht="18.75" customHeight="1">
      <c r="A16" s="38">
        <v>4</v>
      </c>
      <c r="B16" s="42" t="s">
        <v>83</v>
      </c>
      <c r="C16" s="36">
        <v>2009</v>
      </c>
      <c r="D16" s="36" t="s">
        <v>108</v>
      </c>
      <c r="E16" s="47">
        <f t="shared" si="1"/>
        <v>2274138.35</v>
      </c>
      <c r="F16" s="22">
        <v>1</v>
      </c>
      <c r="G16" s="22">
        <f t="shared" si="2"/>
        <v>47812</v>
      </c>
      <c r="H16" s="39">
        <v>3112.4</v>
      </c>
      <c r="I16" s="22">
        <f t="shared" si="3"/>
        <v>277003.60000000003</v>
      </c>
      <c r="J16" s="39">
        <v>3112.4</v>
      </c>
      <c r="K16" s="31">
        <f t="shared" si="4"/>
        <v>140058</v>
      </c>
      <c r="L16" s="25">
        <v>20</v>
      </c>
      <c r="M16" s="25">
        <f t="shared" si="0"/>
        <v>254760</v>
      </c>
      <c r="N16" s="32">
        <f t="shared" si="5"/>
        <v>719633.6000000001</v>
      </c>
      <c r="O16" s="40">
        <v>0</v>
      </c>
      <c r="P16" s="25">
        <f t="shared" si="6"/>
        <v>0</v>
      </c>
      <c r="Q16" s="40">
        <f>715.7*0</f>
        <v>0</v>
      </c>
      <c r="R16" s="32">
        <f t="shared" si="7"/>
        <v>0</v>
      </c>
      <c r="S16" s="25">
        <f t="shared" si="8"/>
        <v>0</v>
      </c>
      <c r="T16" s="39">
        <v>0</v>
      </c>
      <c r="U16" s="25">
        <v>0</v>
      </c>
      <c r="V16" s="40">
        <f>715.7*0</f>
        <v>0</v>
      </c>
      <c r="W16" s="26">
        <f t="shared" si="9"/>
        <v>0</v>
      </c>
      <c r="X16" s="32">
        <f t="shared" si="10"/>
        <v>0</v>
      </c>
      <c r="Y16" s="39">
        <f t="shared" si="11"/>
        <v>0</v>
      </c>
      <c r="Z16" s="25">
        <v>0</v>
      </c>
      <c r="AA16" s="25">
        <f t="shared" si="12"/>
        <v>0</v>
      </c>
      <c r="AB16" s="25">
        <f t="shared" si="13"/>
        <v>0</v>
      </c>
      <c r="AC16" s="25">
        <f t="shared" si="14"/>
        <v>0</v>
      </c>
      <c r="AD16" s="39">
        <f t="shared" si="15"/>
        <v>0</v>
      </c>
      <c r="AE16" s="25">
        <f t="shared" si="16"/>
        <v>0</v>
      </c>
      <c r="AF16" s="25">
        <f t="shared" si="17"/>
        <v>0</v>
      </c>
      <c r="AG16" s="25">
        <f t="shared" si="18"/>
        <v>0</v>
      </c>
      <c r="AH16" s="25">
        <f t="shared" si="19"/>
        <v>0</v>
      </c>
      <c r="AI16" s="33">
        <v>0</v>
      </c>
      <c r="AJ16" s="26">
        <v>0</v>
      </c>
      <c r="AK16" s="26">
        <v>0</v>
      </c>
      <c r="AL16" s="19">
        <v>0</v>
      </c>
      <c r="AM16" s="19">
        <v>0</v>
      </c>
      <c r="AN16" s="19">
        <v>0</v>
      </c>
      <c r="AO16" s="19">
        <v>0</v>
      </c>
      <c r="AP16" s="19">
        <v>0</v>
      </c>
      <c r="AQ16" s="19">
        <v>0</v>
      </c>
      <c r="AR16" s="19">
        <v>0</v>
      </c>
      <c r="AS16" s="19">
        <v>0</v>
      </c>
      <c r="AT16" s="19">
        <v>0</v>
      </c>
      <c r="AU16" s="19">
        <v>0</v>
      </c>
      <c r="AV16" s="19">
        <v>0</v>
      </c>
      <c r="AW16" s="19">
        <v>0</v>
      </c>
      <c r="AX16" s="19">
        <v>924.75</v>
      </c>
      <c r="AY16" s="34">
        <f t="shared" si="20"/>
        <v>1554504.75</v>
      </c>
      <c r="AZ16" s="19">
        <v>0</v>
      </c>
      <c r="BA16" s="41">
        <f t="shared" si="21"/>
        <v>0</v>
      </c>
      <c r="BB16" s="19">
        <v>0</v>
      </c>
      <c r="BC16" s="19">
        <v>0</v>
      </c>
      <c r="BD16" s="19">
        <v>0</v>
      </c>
      <c r="BE16" s="19">
        <v>0</v>
      </c>
      <c r="BF16" s="19">
        <v>0</v>
      </c>
      <c r="BG16" s="19">
        <f t="shared" si="22"/>
        <v>0</v>
      </c>
      <c r="BH16" s="19">
        <v>0</v>
      </c>
      <c r="BI16" s="19">
        <v>0</v>
      </c>
      <c r="BJ16" s="19">
        <v>0</v>
      </c>
      <c r="BK16" s="19">
        <f t="shared" si="23"/>
        <v>0</v>
      </c>
      <c r="BL16" s="19">
        <v>0</v>
      </c>
      <c r="BM16" s="19">
        <f>BL16*847</f>
        <v>0</v>
      </c>
      <c r="BN16" s="19">
        <v>0</v>
      </c>
      <c r="BO16" s="19">
        <v>0</v>
      </c>
      <c r="BP16" s="19">
        <v>0</v>
      </c>
      <c r="BQ16" s="19">
        <f t="shared" si="24"/>
        <v>0</v>
      </c>
      <c r="BR16" s="19">
        <v>0</v>
      </c>
      <c r="BS16" s="19">
        <v>0</v>
      </c>
      <c r="BT16" s="19">
        <v>0</v>
      </c>
      <c r="BU16" s="19">
        <f t="shared" si="25"/>
        <v>0</v>
      </c>
      <c r="BV16" s="19">
        <v>0</v>
      </c>
      <c r="BW16" s="19">
        <v>0</v>
      </c>
      <c r="BX16" s="19">
        <v>0</v>
      </c>
      <c r="BY16" s="19">
        <v>0</v>
      </c>
      <c r="BZ16" s="19">
        <v>0</v>
      </c>
      <c r="CA16" s="19">
        <v>0</v>
      </c>
      <c r="CB16" s="19">
        <v>0</v>
      </c>
      <c r="CC16" s="19">
        <f t="shared" si="26"/>
        <v>0</v>
      </c>
      <c r="CD16" s="19">
        <v>0</v>
      </c>
      <c r="CE16" s="19">
        <v>0</v>
      </c>
      <c r="CF16" s="19">
        <v>0</v>
      </c>
      <c r="CG16" s="19">
        <v>0</v>
      </c>
      <c r="CH16" s="19">
        <v>0</v>
      </c>
      <c r="CI16" s="19">
        <f t="shared" si="27"/>
        <v>0</v>
      </c>
    </row>
    <row r="17" spans="1:87" s="43" customFormat="1" ht="18.75" customHeight="1">
      <c r="A17" s="38">
        <v>5</v>
      </c>
      <c r="B17" s="42" t="s">
        <v>84</v>
      </c>
      <c r="C17" s="36">
        <v>2006</v>
      </c>
      <c r="D17" s="36" t="s">
        <v>109</v>
      </c>
      <c r="E17" s="47">
        <f t="shared" si="1"/>
        <v>4804908.72</v>
      </c>
      <c r="F17" s="22">
        <v>1</v>
      </c>
      <c r="G17" s="22">
        <f t="shared" si="2"/>
        <v>47812</v>
      </c>
      <c r="H17" s="39">
        <v>1840.1</v>
      </c>
      <c r="I17" s="22">
        <f t="shared" si="3"/>
        <v>163768.9</v>
      </c>
      <c r="J17" s="39">
        <v>1840.1</v>
      </c>
      <c r="K17" s="31">
        <f t="shared" si="4"/>
        <v>82804.5</v>
      </c>
      <c r="L17" s="25">
        <v>20</v>
      </c>
      <c r="M17" s="25">
        <f t="shared" si="0"/>
        <v>254760</v>
      </c>
      <c r="N17" s="32">
        <f t="shared" si="5"/>
        <v>549145.4</v>
      </c>
      <c r="O17" s="40">
        <v>0</v>
      </c>
      <c r="P17" s="25">
        <f t="shared" si="6"/>
        <v>0</v>
      </c>
      <c r="Q17" s="40">
        <v>540</v>
      </c>
      <c r="R17" s="32">
        <f t="shared" si="7"/>
        <v>394740</v>
      </c>
      <c r="S17" s="25">
        <f t="shared" si="8"/>
        <v>394740</v>
      </c>
      <c r="T17" s="39">
        <v>0</v>
      </c>
      <c r="U17" s="25">
        <v>0</v>
      </c>
      <c r="V17" s="40">
        <v>540</v>
      </c>
      <c r="W17" s="26">
        <f t="shared" si="9"/>
        <v>273240</v>
      </c>
      <c r="X17" s="32">
        <f t="shared" si="10"/>
        <v>273240</v>
      </c>
      <c r="Y17" s="39">
        <f t="shared" si="11"/>
        <v>0</v>
      </c>
      <c r="Z17" s="25">
        <v>0</v>
      </c>
      <c r="AA17" s="25">
        <f t="shared" si="12"/>
        <v>540</v>
      </c>
      <c r="AB17" s="25">
        <f t="shared" si="13"/>
        <v>168480</v>
      </c>
      <c r="AC17" s="25">
        <f t="shared" si="14"/>
        <v>168480</v>
      </c>
      <c r="AD17" s="39">
        <f t="shared" si="15"/>
        <v>0</v>
      </c>
      <c r="AE17" s="25">
        <f t="shared" si="16"/>
        <v>0</v>
      </c>
      <c r="AF17" s="25">
        <f t="shared" si="17"/>
        <v>540</v>
      </c>
      <c r="AG17" s="25">
        <f t="shared" si="18"/>
        <v>124740</v>
      </c>
      <c r="AH17" s="25">
        <f t="shared" si="19"/>
        <v>124740</v>
      </c>
      <c r="AI17" s="33">
        <v>0</v>
      </c>
      <c r="AJ17" s="26">
        <v>0</v>
      </c>
      <c r="AK17" s="26">
        <v>0</v>
      </c>
      <c r="AL17" s="19">
        <v>0</v>
      </c>
      <c r="AM17" s="19">
        <v>0</v>
      </c>
      <c r="AN17" s="19">
        <v>0</v>
      </c>
      <c r="AO17" s="19">
        <v>0</v>
      </c>
      <c r="AP17" s="19">
        <v>0</v>
      </c>
      <c r="AQ17" s="19">
        <v>0</v>
      </c>
      <c r="AR17" s="19">
        <v>0</v>
      </c>
      <c r="AS17" s="19">
        <v>0</v>
      </c>
      <c r="AT17" s="19">
        <v>0</v>
      </c>
      <c r="AU17" s="19">
        <v>0</v>
      </c>
      <c r="AV17" s="19">
        <v>0</v>
      </c>
      <c r="AW17" s="19">
        <v>0</v>
      </c>
      <c r="AX17" s="19">
        <v>0</v>
      </c>
      <c r="AY17" s="34">
        <f t="shared" si="20"/>
        <v>0</v>
      </c>
      <c r="AZ17" s="19">
        <v>0</v>
      </c>
      <c r="BA17" s="41">
        <f t="shared" si="21"/>
        <v>0</v>
      </c>
      <c r="BB17" s="19">
        <v>0</v>
      </c>
      <c r="BC17" s="19">
        <v>0</v>
      </c>
      <c r="BD17" s="19">
        <v>0</v>
      </c>
      <c r="BE17" s="19">
        <v>0</v>
      </c>
      <c r="BF17" s="19">
        <v>0</v>
      </c>
      <c r="BG17" s="19">
        <f t="shared" si="22"/>
        <v>0</v>
      </c>
      <c r="BH17" s="19">
        <v>0</v>
      </c>
      <c r="BI17" s="19">
        <v>0</v>
      </c>
      <c r="BJ17" s="19">
        <v>0</v>
      </c>
      <c r="BK17" s="19">
        <f t="shared" si="23"/>
        <v>0</v>
      </c>
      <c r="BL17" s="19">
        <v>0</v>
      </c>
      <c r="BM17" s="19">
        <v>0</v>
      </c>
      <c r="BN17" s="19">
        <v>0</v>
      </c>
      <c r="BO17" s="19">
        <v>0</v>
      </c>
      <c r="BP17" s="19">
        <v>2043.9</v>
      </c>
      <c r="BQ17" s="19">
        <f t="shared" si="24"/>
        <v>2959567.2</v>
      </c>
      <c r="BR17" s="19">
        <v>0</v>
      </c>
      <c r="BS17" s="19">
        <v>0</v>
      </c>
      <c r="BT17" s="19">
        <v>0</v>
      </c>
      <c r="BU17" s="19">
        <f t="shared" si="25"/>
        <v>0</v>
      </c>
      <c r="BV17" s="19">
        <v>0</v>
      </c>
      <c r="BW17" s="19">
        <v>0</v>
      </c>
      <c r="BX17" s="19">
        <v>0</v>
      </c>
      <c r="BY17" s="19">
        <v>0</v>
      </c>
      <c r="BZ17" s="19">
        <v>7</v>
      </c>
      <c r="CA17" s="19">
        <f>BZ17*6400</f>
        <v>44800</v>
      </c>
      <c r="CB17" s="19">
        <v>38.76</v>
      </c>
      <c r="CC17" s="19">
        <f t="shared" si="26"/>
        <v>290196.12</v>
      </c>
      <c r="CD17" s="19">
        <v>0</v>
      </c>
      <c r="CE17" s="19">
        <v>0</v>
      </c>
      <c r="CF17" s="19">
        <v>0</v>
      </c>
      <c r="CG17" s="19">
        <v>0</v>
      </c>
      <c r="CH17" s="19">
        <v>0</v>
      </c>
      <c r="CI17" s="19">
        <f t="shared" si="27"/>
        <v>0</v>
      </c>
    </row>
    <row r="18" spans="1:87" s="35" customFormat="1" ht="18.75" customHeight="1">
      <c r="A18" s="51">
        <v>6</v>
      </c>
      <c r="B18" s="28" t="s">
        <v>85</v>
      </c>
      <c r="C18" s="29">
        <v>2011</v>
      </c>
      <c r="D18" s="29" t="s">
        <v>106</v>
      </c>
      <c r="E18" s="47">
        <f t="shared" si="1"/>
        <v>3304274.3499999996</v>
      </c>
      <c r="F18" s="24">
        <v>5</v>
      </c>
      <c r="G18" s="22">
        <f t="shared" si="2"/>
        <v>239060</v>
      </c>
      <c r="H18" s="30">
        <v>3796.2</v>
      </c>
      <c r="I18" s="22">
        <f t="shared" si="3"/>
        <v>337861.8</v>
      </c>
      <c r="J18" s="30">
        <v>3796.2</v>
      </c>
      <c r="K18" s="31">
        <f t="shared" si="4"/>
        <v>170829</v>
      </c>
      <c r="L18" s="27">
        <v>24</v>
      </c>
      <c r="M18" s="25">
        <f t="shared" si="0"/>
        <v>305712</v>
      </c>
      <c r="N18" s="32">
        <f t="shared" si="5"/>
        <v>1053462.8</v>
      </c>
      <c r="O18" s="40">
        <v>0</v>
      </c>
      <c r="P18" s="25">
        <f t="shared" si="6"/>
        <v>0</v>
      </c>
      <c r="Q18" s="40">
        <v>815.4</v>
      </c>
      <c r="R18" s="32">
        <f t="shared" si="7"/>
        <v>596057.4</v>
      </c>
      <c r="S18" s="25">
        <f t="shared" si="8"/>
        <v>596057.4</v>
      </c>
      <c r="T18" s="30">
        <v>0</v>
      </c>
      <c r="U18" s="25">
        <v>0</v>
      </c>
      <c r="V18" s="40">
        <v>815.4</v>
      </c>
      <c r="W18" s="26">
        <f t="shared" si="9"/>
        <v>412592.39999999997</v>
      </c>
      <c r="X18" s="32">
        <f t="shared" si="10"/>
        <v>412592.39999999997</v>
      </c>
      <c r="Y18" s="39">
        <f t="shared" si="11"/>
        <v>0</v>
      </c>
      <c r="Z18" s="25">
        <v>0</v>
      </c>
      <c r="AA18" s="25">
        <f t="shared" si="12"/>
        <v>815.4</v>
      </c>
      <c r="AB18" s="25">
        <f t="shared" si="13"/>
        <v>254404.8</v>
      </c>
      <c r="AC18" s="25">
        <f t="shared" si="14"/>
        <v>254404.8</v>
      </c>
      <c r="AD18" s="39">
        <f t="shared" si="15"/>
        <v>0</v>
      </c>
      <c r="AE18" s="25">
        <f t="shared" si="16"/>
        <v>0</v>
      </c>
      <c r="AF18" s="25">
        <f t="shared" si="17"/>
        <v>815.4</v>
      </c>
      <c r="AG18" s="25">
        <f t="shared" si="18"/>
        <v>188357.4</v>
      </c>
      <c r="AH18" s="25">
        <f t="shared" si="19"/>
        <v>188357.4</v>
      </c>
      <c r="AI18" s="39">
        <v>0</v>
      </c>
      <c r="AJ18" s="25">
        <v>0</v>
      </c>
      <c r="AK18" s="25">
        <v>0</v>
      </c>
      <c r="AL18" s="19">
        <v>0</v>
      </c>
      <c r="AM18" s="19">
        <v>0</v>
      </c>
      <c r="AN18" s="19">
        <v>0</v>
      </c>
      <c r="AO18" s="19">
        <v>0</v>
      </c>
      <c r="AP18" s="19">
        <v>0</v>
      </c>
      <c r="AQ18" s="19">
        <v>0</v>
      </c>
      <c r="AR18" s="19">
        <v>0</v>
      </c>
      <c r="AS18" s="19">
        <v>0</v>
      </c>
      <c r="AT18" s="19">
        <v>0</v>
      </c>
      <c r="AU18" s="19">
        <v>0</v>
      </c>
      <c r="AV18" s="19">
        <v>0</v>
      </c>
      <c r="AW18" s="19">
        <v>0</v>
      </c>
      <c r="AX18" s="20">
        <v>475.55</v>
      </c>
      <c r="AY18" s="34">
        <f t="shared" si="20"/>
        <v>799399.55</v>
      </c>
      <c r="AZ18" s="19">
        <v>0</v>
      </c>
      <c r="BA18" s="41">
        <f t="shared" si="21"/>
        <v>0</v>
      </c>
      <c r="BB18" s="19">
        <v>0</v>
      </c>
      <c r="BC18" s="19">
        <v>0</v>
      </c>
      <c r="BD18" s="19">
        <v>0</v>
      </c>
      <c r="BE18" s="19">
        <v>0</v>
      </c>
      <c r="BF18" s="19">
        <v>0</v>
      </c>
      <c r="BG18" s="19">
        <f t="shared" si="22"/>
        <v>0</v>
      </c>
      <c r="BH18" s="19">
        <v>0</v>
      </c>
      <c r="BI18" s="19">
        <v>0</v>
      </c>
      <c r="BJ18" s="20">
        <v>0</v>
      </c>
      <c r="BK18" s="19">
        <f t="shared" si="23"/>
        <v>0</v>
      </c>
      <c r="BL18" s="20">
        <v>0</v>
      </c>
      <c r="BM18" s="19">
        <f aca="true" t="shared" si="28" ref="BM18:BM48">BL18*847</f>
        <v>0</v>
      </c>
      <c r="BN18" s="19">
        <v>0</v>
      </c>
      <c r="BO18" s="19">
        <v>0</v>
      </c>
      <c r="BP18" s="19">
        <v>0</v>
      </c>
      <c r="BQ18" s="19">
        <f t="shared" si="24"/>
        <v>0</v>
      </c>
      <c r="BR18" s="19">
        <v>0</v>
      </c>
      <c r="BS18" s="19">
        <v>0</v>
      </c>
      <c r="BT18" s="19">
        <v>0</v>
      </c>
      <c r="BU18" s="19">
        <f t="shared" si="25"/>
        <v>0</v>
      </c>
      <c r="BV18" s="19">
        <v>0</v>
      </c>
      <c r="BW18" s="19">
        <v>0</v>
      </c>
      <c r="BX18" s="19">
        <v>0</v>
      </c>
      <c r="BY18" s="19">
        <v>0</v>
      </c>
      <c r="BZ18" s="19">
        <v>0</v>
      </c>
      <c r="CA18" s="19">
        <v>0</v>
      </c>
      <c r="CB18" s="19">
        <v>0</v>
      </c>
      <c r="CC18" s="19">
        <f t="shared" si="26"/>
        <v>0</v>
      </c>
      <c r="CD18" s="19">
        <v>0</v>
      </c>
      <c r="CE18" s="19">
        <v>0</v>
      </c>
      <c r="CF18" s="19">
        <v>0</v>
      </c>
      <c r="CG18" s="19">
        <v>0</v>
      </c>
      <c r="CH18" s="19">
        <v>0</v>
      </c>
      <c r="CI18" s="19">
        <f t="shared" si="27"/>
        <v>0</v>
      </c>
    </row>
    <row r="19" spans="1:87" s="35" customFormat="1" ht="18.75" customHeight="1">
      <c r="A19" s="38">
        <v>7</v>
      </c>
      <c r="B19" s="28" t="s">
        <v>86</v>
      </c>
      <c r="C19" s="29">
        <v>2011</v>
      </c>
      <c r="D19" s="29" t="s">
        <v>110</v>
      </c>
      <c r="E19" s="47">
        <f t="shared" si="1"/>
        <v>2848911.5</v>
      </c>
      <c r="F19" s="24">
        <v>0</v>
      </c>
      <c r="G19" s="22">
        <f t="shared" si="2"/>
        <v>0</v>
      </c>
      <c r="H19" s="30">
        <v>0</v>
      </c>
      <c r="I19" s="22">
        <v>0</v>
      </c>
      <c r="J19" s="30">
        <v>0</v>
      </c>
      <c r="K19" s="31">
        <f t="shared" si="4"/>
        <v>0</v>
      </c>
      <c r="L19" s="27">
        <v>0</v>
      </c>
      <c r="M19" s="25">
        <f t="shared" si="0"/>
        <v>0</v>
      </c>
      <c r="N19" s="32">
        <f t="shared" si="5"/>
        <v>0</v>
      </c>
      <c r="O19" s="40">
        <f>T19</f>
        <v>0</v>
      </c>
      <c r="P19" s="25">
        <f t="shared" si="6"/>
        <v>0</v>
      </c>
      <c r="Q19" s="25">
        <f>V19</f>
        <v>0</v>
      </c>
      <c r="R19" s="32">
        <f t="shared" si="7"/>
        <v>0</v>
      </c>
      <c r="S19" s="25">
        <f t="shared" si="8"/>
        <v>0</v>
      </c>
      <c r="T19" s="30">
        <v>0</v>
      </c>
      <c r="U19" s="25">
        <v>0</v>
      </c>
      <c r="V19" s="27">
        <v>0</v>
      </c>
      <c r="W19" s="26">
        <f t="shared" si="9"/>
        <v>0</v>
      </c>
      <c r="X19" s="32">
        <f t="shared" si="10"/>
        <v>0</v>
      </c>
      <c r="Y19" s="39">
        <f t="shared" si="11"/>
        <v>0</v>
      </c>
      <c r="Z19" s="25">
        <v>0</v>
      </c>
      <c r="AA19" s="25">
        <f t="shared" si="12"/>
        <v>0</v>
      </c>
      <c r="AB19" s="25">
        <f t="shared" si="13"/>
        <v>0</v>
      </c>
      <c r="AC19" s="25">
        <f t="shared" si="14"/>
        <v>0</v>
      </c>
      <c r="AD19" s="39">
        <f t="shared" si="15"/>
        <v>0</v>
      </c>
      <c r="AE19" s="25">
        <f t="shared" si="16"/>
        <v>0</v>
      </c>
      <c r="AF19" s="25">
        <f t="shared" si="17"/>
        <v>0</v>
      </c>
      <c r="AG19" s="25">
        <f t="shared" si="18"/>
        <v>0</v>
      </c>
      <c r="AH19" s="25">
        <f t="shared" si="19"/>
        <v>0</v>
      </c>
      <c r="AI19" s="33">
        <v>0</v>
      </c>
      <c r="AJ19" s="26">
        <v>0</v>
      </c>
      <c r="AK19" s="26">
        <v>0</v>
      </c>
      <c r="AL19" s="19">
        <v>0</v>
      </c>
      <c r="AM19" s="19">
        <v>0</v>
      </c>
      <c r="AN19" s="19">
        <v>0</v>
      </c>
      <c r="AO19" s="19">
        <v>0</v>
      </c>
      <c r="AP19" s="19">
        <v>0</v>
      </c>
      <c r="AQ19" s="19">
        <v>0</v>
      </c>
      <c r="AR19" s="19">
        <v>0</v>
      </c>
      <c r="AS19" s="19">
        <v>0</v>
      </c>
      <c r="AT19" s="19">
        <v>0</v>
      </c>
      <c r="AU19" s="19">
        <v>0</v>
      </c>
      <c r="AV19" s="19">
        <v>0</v>
      </c>
      <c r="AW19" s="19">
        <v>0</v>
      </c>
      <c r="AX19" s="20">
        <v>0</v>
      </c>
      <c r="AY19" s="34">
        <f t="shared" si="20"/>
        <v>0</v>
      </c>
      <c r="AZ19" s="19">
        <v>0</v>
      </c>
      <c r="BA19" s="41">
        <f t="shared" si="21"/>
        <v>0</v>
      </c>
      <c r="BB19" s="19">
        <v>0</v>
      </c>
      <c r="BC19" s="19">
        <v>0</v>
      </c>
      <c r="BD19" s="19">
        <v>0</v>
      </c>
      <c r="BE19" s="19">
        <v>0</v>
      </c>
      <c r="BF19" s="19">
        <v>0</v>
      </c>
      <c r="BG19" s="19">
        <f t="shared" si="22"/>
        <v>0</v>
      </c>
      <c r="BH19" s="19">
        <v>0</v>
      </c>
      <c r="BI19" s="19">
        <v>0</v>
      </c>
      <c r="BJ19" s="20">
        <v>2273.9</v>
      </c>
      <c r="BK19" s="19">
        <f t="shared" si="23"/>
        <v>2485372.7</v>
      </c>
      <c r="BL19" s="20">
        <v>0</v>
      </c>
      <c r="BM19" s="19">
        <f t="shared" si="28"/>
        <v>0</v>
      </c>
      <c r="BN19" s="19">
        <v>0</v>
      </c>
      <c r="BO19" s="19">
        <v>0</v>
      </c>
      <c r="BP19" s="19">
        <v>0</v>
      </c>
      <c r="BQ19" s="19">
        <f t="shared" si="24"/>
        <v>0</v>
      </c>
      <c r="BR19" s="19">
        <v>0</v>
      </c>
      <c r="BS19" s="19">
        <v>0</v>
      </c>
      <c r="BT19" s="19">
        <v>0</v>
      </c>
      <c r="BU19" s="19">
        <f t="shared" si="25"/>
        <v>0</v>
      </c>
      <c r="BV19" s="19">
        <v>0</v>
      </c>
      <c r="BW19" s="19">
        <v>0</v>
      </c>
      <c r="BX19" s="19">
        <v>0</v>
      </c>
      <c r="BY19" s="19">
        <v>0</v>
      </c>
      <c r="BZ19" s="19">
        <v>18.9</v>
      </c>
      <c r="CA19" s="19">
        <f aca="true" t="shared" si="29" ref="CA19:CA24">BZ19*6400</f>
        <v>120959.99999999999</v>
      </c>
      <c r="CB19" s="19">
        <v>32.4</v>
      </c>
      <c r="CC19" s="19">
        <f t="shared" si="26"/>
        <v>242578.8</v>
      </c>
      <c r="CD19" s="19">
        <v>0</v>
      </c>
      <c r="CE19" s="19">
        <v>0</v>
      </c>
      <c r="CF19" s="19">
        <v>0</v>
      </c>
      <c r="CG19" s="19">
        <v>0</v>
      </c>
      <c r="CH19" s="19">
        <v>0</v>
      </c>
      <c r="CI19" s="19">
        <f t="shared" si="27"/>
        <v>0</v>
      </c>
    </row>
    <row r="20" spans="1:87" s="35" customFormat="1" ht="18.75" customHeight="1">
      <c r="A20" s="38">
        <v>8</v>
      </c>
      <c r="B20" s="28" t="s">
        <v>87</v>
      </c>
      <c r="C20" s="29"/>
      <c r="D20" s="29"/>
      <c r="E20" s="47">
        <f t="shared" si="1"/>
        <v>9338357.36</v>
      </c>
      <c r="F20" s="24">
        <v>1</v>
      </c>
      <c r="G20" s="22">
        <f t="shared" si="2"/>
        <v>47812</v>
      </c>
      <c r="H20" s="30">
        <v>2306</v>
      </c>
      <c r="I20" s="22">
        <f t="shared" si="3"/>
        <v>205234</v>
      </c>
      <c r="J20" s="30">
        <v>2306</v>
      </c>
      <c r="K20" s="31">
        <f t="shared" si="4"/>
        <v>103770</v>
      </c>
      <c r="L20" s="27">
        <v>20</v>
      </c>
      <c r="M20" s="25">
        <f t="shared" si="0"/>
        <v>254760</v>
      </c>
      <c r="N20" s="32">
        <f t="shared" si="5"/>
        <v>611576</v>
      </c>
      <c r="O20" s="40">
        <v>0</v>
      </c>
      <c r="P20" s="25">
        <f t="shared" si="6"/>
        <v>0</v>
      </c>
      <c r="Q20" s="40">
        <v>1429.4</v>
      </c>
      <c r="R20" s="32">
        <f t="shared" si="7"/>
        <v>1044891.4</v>
      </c>
      <c r="S20" s="25">
        <f t="shared" si="8"/>
        <v>1044891.4</v>
      </c>
      <c r="T20" s="30">
        <v>0</v>
      </c>
      <c r="U20" s="25">
        <v>0</v>
      </c>
      <c r="V20" s="40">
        <v>1429.4</v>
      </c>
      <c r="W20" s="26">
        <f t="shared" si="9"/>
        <v>723276.4</v>
      </c>
      <c r="X20" s="32">
        <f t="shared" si="10"/>
        <v>723276.4</v>
      </c>
      <c r="Y20" s="39">
        <f t="shared" si="11"/>
        <v>0</v>
      </c>
      <c r="Z20" s="25">
        <v>0</v>
      </c>
      <c r="AA20" s="25">
        <f t="shared" si="12"/>
        <v>1429.4</v>
      </c>
      <c r="AB20" s="25">
        <f t="shared" si="13"/>
        <v>445972.80000000005</v>
      </c>
      <c r="AC20" s="25">
        <f t="shared" si="14"/>
        <v>445972.80000000005</v>
      </c>
      <c r="AD20" s="39">
        <f t="shared" si="15"/>
        <v>0</v>
      </c>
      <c r="AE20" s="25">
        <f t="shared" si="16"/>
        <v>0</v>
      </c>
      <c r="AF20" s="25">
        <f t="shared" si="17"/>
        <v>1429.4</v>
      </c>
      <c r="AG20" s="25">
        <f t="shared" si="18"/>
        <v>330191.4</v>
      </c>
      <c r="AH20" s="25">
        <f t="shared" si="19"/>
        <v>330191.4</v>
      </c>
      <c r="AI20" s="39">
        <v>0</v>
      </c>
      <c r="AJ20" s="25">
        <v>0</v>
      </c>
      <c r="AK20" s="25">
        <v>0</v>
      </c>
      <c r="AL20" s="19">
        <v>0</v>
      </c>
      <c r="AM20" s="19">
        <v>0</v>
      </c>
      <c r="AN20" s="19">
        <v>0</v>
      </c>
      <c r="AO20" s="19">
        <v>0</v>
      </c>
      <c r="AP20" s="19">
        <v>0</v>
      </c>
      <c r="AQ20" s="19">
        <v>0</v>
      </c>
      <c r="AR20" s="19">
        <v>0</v>
      </c>
      <c r="AS20" s="19">
        <v>0</v>
      </c>
      <c r="AT20" s="19">
        <v>0</v>
      </c>
      <c r="AU20" s="19">
        <v>0</v>
      </c>
      <c r="AV20" s="19">
        <v>0</v>
      </c>
      <c r="AW20" s="19">
        <v>0</v>
      </c>
      <c r="AX20" s="20">
        <v>919</v>
      </c>
      <c r="AY20" s="34">
        <f t="shared" si="20"/>
        <v>1544839</v>
      </c>
      <c r="AZ20" s="19">
        <v>0</v>
      </c>
      <c r="BA20" s="41">
        <f t="shared" si="21"/>
        <v>0</v>
      </c>
      <c r="BB20" s="19">
        <v>0</v>
      </c>
      <c r="BC20" s="19">
        <v>0</v>
      </c>
      <c r="BD20" s="19">
        <v>0</v>
      </c>
      <c r="BE20" s="19">
        <v>0</v>
      </c>
      <c r="BF20" s="19">
        <v>0</v>
      </c>
      <c r="BG20" s="19">
        <f t="shared" si="22"/>
        <v>0</v>
      </c>
      <c r="BH20" s="19">
        <v>0</v>
      </c>
      <c r="BI20" s="19">
        <v>0</v>
      </c>
      <c r="BJ20" s="20">
        <v>0</v>
      </c>
      <c r="BK20" s="19">
        <f t="shared" si="23"/>
        <v>0</v>
      </c>
      <c r="BL20" s="20">
        <v>0</v>
      </c>
      <c r="BM20" s="19">
        <v>0</v>
      </c>
      <c r="BN20" s="19">
        <v>0</v>
      </c>
      <c r="BO20" s="19">
        <v>0</v>
      </c>
      <c r="BP20" s="19">
        <v>2692.32</v>
      </c>
      <c r="BQ20" s="19">
        <f t="shared" si="24"/>
        <v>3898479.3600000003</v>
      </c>
      <c r="BR20" s="19" t="s">
        <v>127</v>
      </c>
      <c r="BS20" s="19">
        <v>0</v>
      </c>
      <c r="BT20" s="19">
        <v>0</v>
      </c>
      <c r="BU20" s="19">
        <f t="shared" si="25"/>
        <v>0</v>
      </c>
      <c r="BV20" s="19">
        <v>0</v>
      </c>
      <c r="BW20" s="19">
        <v>0</v>
      </c>
      <c r="BX20" s="19">
        <v>1795.5</v>
      </c>
      <c r="BY20" s="19">
        <f>BX20*62</f>
        <v>111321</v>
      </c>
      <c r="BZ20" s="19">
        <v>63</v>
      </c>
      <c r="CA20" s="19">
        <f t="shared" si="29"/>
        <v>403200</v>
      </c>
      <c r="CB20" s="19">
        <v>30</v>
      </c>
      <c r="CC20" s="19">
        <f t="shared" si="26"/>
        <v>224610</v>
      </c>
      <c r="CD20" s="19">
        <v>0</v>
      </c>
      <c r="CE20" s="19">
        <v>0</v>
      </c>
      <c r="CF20" s="19">
        <v>0</v>
      </c>
      <c r="CG20" s="19">
        <v>0</v>
      </c>
      <c r="CH20" s="19">
        <v>0</v>
      </c>
      <c r="CI20" s="19">
        <f t="shared" si="27"/>
        <v>0</v>
      </c>
    </row>
    <row r="21" spans="1:87" s="44" customFormat="1" ht="18.75" customHeight="1">
      <c r="A21" s="38">
        <v>9</v>
      </c>
      <c r="B21" s="42" t="s">
        <v>88</v>
      </c>
      <c r="C21" s="37">
        <v>2007</v>
      </c>
      <c r="D21" s="37" t="s">
        <v>109</v>
      </c>
      <c r="E21" s="47">
        <f t="shared" si="1"/>
        <v>3015679.64</v>
      </c>
      <c r="F21" s="23">
        <v>0</v>
      </c>
      <c r="G21" s="22">
        <f t="shared" si="2"/>
        <v>0</v>
      </c>
      <c r="H21" s="33">
        <v>0</v>
      </c>
      <c r="I21" s="22">
        <f t="shared" si="3"/>
        <v>0</v>
      </c>
      <c r="J21" s="33">
        <v>0</v>
      </c>
      <c r="K21" s="31">
        <f t="shared" si="4"/>
        <v>0</v>
      </c>
      <c r="L21" s="26">
        <v>0</v>
      </c>
      <c r="M21" s="25">
        <f t="shared" si="0"/>
        <v>0</v>
      </c>
      <c r="N21" s="32">
        <f t="shared" si="5"/>
        <v>0</v>
      </c>
      <c r="O21" s="40">
        <f>T21</f>
        <v>0</v>
      </c>
      <c r="P21" s="25">
        <f t="shared" si="6"/>
        <v>0</v>
      </c>
      <c r="Q21" s="25">
        <f>V21</f>
        <v>0</v>
      </c>
      <c r="R21" s="32">
        <f t="shared" si="7"/>
        <v>0</v>
      </c>
      <c r="S21" s="25">
        <f t="shared" si="8"/>
        <v>0</v>
      </c>
      <c r="T21" s="33">
        <v>0</v>
      </c>
      <c r="U21" s="25">
        <v>0</v>
      </c>
      <c r="V21" s="26">
        <v>0</v>
      </c>
      <c r="W21" s="26">
        <f t="shared" si="9"/>
        <v>0</v>
      </c>
      <c r="X21" s="32">
        <f t="shared" si="10"/>
        <v>0</v>
      </c>
      <c r="Y21" s="39">
        <f t="shared" si="11"/>
        <v>0</v>
      </c>
      <c r="Z21" s="25">
        <v>0</v>
      </c>
      <c r="AA21" s="25">
        <f t="shared" si="12"/>
        <v>0</v>
      </c>
      <c r="AB21" s="25">
        <f t="shared" si="13"/>
        <v>0</v>
      </c>
      <c r="AC21" s="25">
        <f t="shared" si="14"/>
        <v>0</v>
      </c>
      <c r="AD21" s="39">
        <f t="shared" si="15"/>
        <v>0</v>
      </c>
      <c r="AE21" s="25">
        <f t="shared" si="16"/>
        <v>0</v>
      </c>
      <c r="AF21" s="25">
        <f t="shared" si="17"/>
        <v>0</v>
      </c>
      <c r="AG21" s="25">
        <f t="shared" si="18"/>
        <v>0</v>
      </c>
      <c r="AH21" s="25">
        <f t="shared" si="19"/>
        <v>0</v>
      </c>
      <c r="AI21" s="33">
        <v>0</v>
      </c>
      <c r="AJ21" s="26">
        <v>0</v>
      </c>
      <c r="AK21" s="26">
        <v>0</v>
      </c>
      <c r="AL21" s="19">
        <v>0</v>
      </c>
      <c r="AM21" s="19">
        <v>0</v>
      </c>
      <c r="AN21" s="19">
        <v>0</v>
      </c>
      <c r="AO21" s="19">
        <v>0</v>
      </c>
      <c r="AP21" s="19">
        <v>0</v>
      </c>
      <c r="AQ21" s="19">
        <v>0</v>
      </c>
      <c r="AR21" s="19">
        <v>0</v>
      </c>
      <c r="AS21" s="19">
        <v>0</v>
      </c>
      <c r="AT21" s="19">
        <v>0</v>
      </c>
      <c r="AU21" s="19">
        <v>0</v>
      </c>
      <c r="AV21" s="19">
        <v>0</v>
      </c>
      <c r="AW21" s="19">
        <v>0</v>
      </c>
      <c r="AX21" s="21">
        <v>0</v>
      </c>
      <c r="AY21" s="34">
        <f t="shared" si="20"/>
        <v>0</v>
      </c>
      <c r="AZ21" s="19">
        <v>0</v>
      </c>
      <c r="BA21" s="41">
        <f t="shared" si="21"/>
        <v>0</v>
      </c>
      <c r="BB21" s="19">
        <v>0</v>
      </c>
      <c r="BC21" s="19">
        <v>0</v>
      </c>
      <c r="BD21" s="19">
        <v>0</v>
      </c>
      <c r="BE21" s="19">
        <v>0</v>
      </c>
      <c r="BF21" s="19">
        <v>0</v>
      </c>
      <c r="BG21" s="19">
        <f t="shared" si="22"/>
        <v>0</v>
      </c>
      <c r="BH21" s="19">
        <v>0</v>
      </c>
      <c r="BI21" s="19">
        <v>0</v>
      </c>
      <c r="BJ21" s="21">
        <v>2210</v>
      </c>
      <c r="BK21" s="19">
        <f t="shared" si="23"/>
        <v>2415530</v>
      </c>
      <c r="BL21" s="21">
        <v>0</v>
      </c>
      <c r="BM21" s="19">
        <f t="shared" si="28"/>
        <v>0</v>
      </c>
      <c r="BN21" s="19">
        <v>0</v>
      </c>
      <c r="BO21" s="19">
        <v>0</v>
      </c>
      <c r="BP21" s="19">
        <v>0</v>
      </c>
      <c r="BQ21" s="19">
        <f t="shared" si="24"/>
        <v>0</v>
      </c>
      <c r="BR21" s="19">
        <v>0</v>
      </c>
      <c r="BS21" s="19">
        <v>0</v>
      </c>
      <c r="BT21" s="19">
        <v>0</v>
      </c>
      <c r="BU21" s="19">
        <f t="shared" si="25"/>
        <v>0</v>
      </c>
      <c r="BV21" s="19">
        <v>0</v>
      </c>
      <c r="BW21" s="19">
        <v>0</v>
      </c>
      <c r="BX21" s="19">
        <v>0</v>
      </c>
      <c r="BY21" s="19">
        <v>0</v>
      </c>
      <c r="BZ21" s="19">
        <v>14.4</v>
      </c>
      <c r="CA21" s="19">
        <f t="shared" si="29"/>
        <v>92160</v>
      </c>
      <c r="CB21" s="19">
        <v>27.42</v>
      </c>
      <c r="CC21" s="19">
        <f t="shared" si="26"/>
        <v>205293.54</v>
      </c>
      <c r="CD21" s="19">
        <v>0</v>
      </c>
      <c r="CE21" s="19">
        <v>0</v>
      </c>
      <c r="CF21" s="19">
        <v>0</v>
      </c>
      <c r="CG21" s="19">
        <v>0</v>
      </c>
      <c r="CH21" s="19">
        <v>144.9</v>
      </c>
      <c r="CI21" s="19">
        <f t="shared" si="27"/>
        <v>302696.10000000003</v>
      </c>
    </row>
    <row r="22" spans="1:87" s="44" customFormat="1" ht="18.75" customHeight="1">
      <c r="A22" s="51">
        <v>10</v>
      </c>
      <c r="B22" s="42" t="s">
        <v>89</v>
      </c>
      <c r="C22" s="37">
        <v>2007</v>
      </c>
      <c r="D22" s="37" t="s">
        <v>109</v>
      </c>
      <c r="E22" s="47">
        <f t="shared" si="1"/>
        <v>2733784.27</v>
      </c>
      <c r="F22" s="23">
        <v>0</v>
      </c>
      <c r="G22" s="22">
        <f t="shared" si="2"/>
        <v>0</v>
      </c>
      <c r="H22" s="33">
        <v>0</v>
      </c>
      <c r="I22" s="22">
        <f t="shared" si="3"/>
        <v>0</v>
      </c>
      <c r="J22" s="33">
        <v>0</v>
      </c>
      <c r="K22" s="31">
        <f t="shared" si="4"/>
        <v>0</v>
      </c>
      <c r="L22" s="26">
        <v>0</v>
      </c>
      <c r="M22" s="25">
        <f t="shared" si="0"/>
        <v>0</v>
      </c>
      <c r="N22" s="32">
        <f t="shared" si="5"/>
        <v>0</v>
      </c>
      <c r="O22" s="40">
        <f>T22</f>
        <v>0</v>
      </c>
      <c r="P22" s="25">
        <f t="shared" si="6"/>
        <v>0</v>
      </c>
      <c r="Q22" s="25">
        <f>V22</f>
        <v>0</v>
      </c>
      <c r="R22" s="32">
        <f t="shared" si="7"/>
        <v>0</v>
      </c>
      <c r="S22" s="25">
        <f t="shared" si="8"/>
        <v>0</v>
      </c>
      <c r="T22" s="33">
        <v>0</v>
      </c>
      <c r="U22" s="25">
        <v>0</v>
      </c>
      <c r="V22" s="26">
        <v>0</v>
      </c>
      <c r="W22" s="26">
        <f t="shared" si="9"/>
        <v>0</v>
      </c>
      <c r="X22" s="32">
        <f t="shared" si="10"/>
        <v>0</v>
      </c>
      <c r="Y22" s="39">
        <f t="shared" si="11"/>
        <v>0</v>
      </c>
      <c r="Z22" s="25">
        <v>0</v>
      </c>
      <c r="AA22" s="25">
        <f t="shared" si="12"/>
        <v>0</v>
      </c>
      <c r="AB22" s="25">
        <f t="shared" si="13"/>
        <v>0</v>
      </c>
      <c r="AC22" s="25">
        <f t="shared" si="14"/>
        <v>0</v>
      </c>
      <c r="AD22" s="39">
        <f t="shared" si="15"/>
        <v>0</v>
      </c>
      <c r="AE22" s="25">
        <f t="shared" si="16"/>
        <v>0</v>
      </c>
      <c r="AF22" s="25">
        <f t="shared" si="17"/>
        <v>0</v>
      </c>
      <c r="AG22" s="25">
        <f t="shared" si="18"/>
        <v>0</v>
      </c>
      <c r="AH22" s="25">
        <f t="shared" si="19"/>
        <v>0</v>
      </c>
      <c r="AI22" s="39">
        <v>0</v>
      </c>
      <c r="AJ22" s="25">
        <v>0</v>
      </c>
      <c r="AK22" s="25">
        <v>0</v>
      </c>
      <c r="AL22" s="19">
        <v>0</v>
      </c>
      <c r="AM22" s="19">
        <v>0</v>
      </c>
      <c r="AN22" s="19">
        <v>0</v>
      </c>
      <c r="AO22" s="19">
        <v>0</v>
      </c>
      <c r="AP22" s="19">
        <v>0</v>
      </c>
      <c r="AQ22" s="19">
        <v>0</v>
      </c>
      <c r="AR22" s="19">
        <v>0</v>
      </c>
      <c r="AS22" s="19">
        <v>0</v>
      </c>
      <c r="AT22" s="19">
        <v>0</v>
      </c>
      <c r="AU22" s="19">
        <v>0</v>
      </c>
      <c r="AV22" s="19">
        <v>0</v>
      </c>
      <c r="AW22" s="19">
        <v>0</v>
      </c>
      <c r="AX22" s="21">
        <v>0</v>
      </c>
      <c r="AY22" s="34">
        <f t="shared" si="20"/>
        <v>0</v>
      </c>
      <c r="AZ22" s="19">
        <v>0</v>
      </c>
      <c r="BA22" s="41">
        <f t="shared" si="21"/>
        <v>0</v>
      </c>
      <c r="BB22" s="19">
        <v>0</v>
      </c>
      <c r="BC22" s="19">
        <v>0</v>
      </c>
      <c r="BD22" s="19">
        <v>0</v>
      </c>
      <c r="BE22" s="19">
        <v>0</v>
      </c>
      <c r="BF22" s="19">
        <v>0</v>
      </c>
      <c r="BG22" s="19">
        <f t="shared" si="22"/>
        <v>0</v>
      </c>
      <c r="BH22" s="19">
        <v>0</v>
      </c>
      <c r="BI22" s="19">
        <v>0</v>
      </c>
      <c r="BJ22" s="21">
        <v>1858.43</v>
      </c>
      <c r="BK22" s="19">
        <f t="shared" si="23"/>
        <v>2031263.99</v>
      </c>
      <c r="BL22" s="21">
        <v>0</v>
      </c>
      <c r="BM22" s="19">
        <f t="shared" si="28"/>
        <v>0</v>
      </c>
      <c r="BN22" s="19">
        <v>0</v>
      </c>
      <c r="BO22" s="19">
        <v>0</v>
      </c>
      <c r="BP22" s="19">
        <v>0</v>
      </c>
      <c r="BQ22" s="19">
        <f t="shared" si="24"/>
        <v>0</v>
      </c>
      <c r="BR22" s="19">
        <v>0</v>
      </c>
      <c r="BS22" s="19">
        <v>0</v>
      </c>
      <c r="BT22" s="19">
        <v>0</v>
      </c>
      <c r="BU22" s="19">
        <f t="shared" si="25"/>
        <v>0</v>
      </c>
      <c r="BV22" s="19">
        <v>0</v>
      </c>
      <c r="BW22" s="19">
        <v>0</v>
      </c>
      <c r="BX22" s="19">
        <v>0</v>
      </c>
      <c r="BY22" s="19">
        <v>0</v>
      </c>
      <c r="BZ22" s="19">
        <v>64.8</v>
      </c>
      <c r="CA22" s="19">
        <f t="shared" si="29"/>
        <v>414720</v>
      </c>
      <c r="CB22" s="19">
        <v>38.44</v>
      </c>
      <c r="CC22" s="19">
        <f t="shared" si="26"/>
        <v>287800.27999999997</v>
      </c>
      <c r="CD22" s="19">
        <v>0</v>
      </c>
      <c r="CE22" s="19">
        <v>0</v>
      </c>
      <c r="CF22" s="19">
        <v>0</v>
      </c>
      <c r="CG22" s="19">
        <v>0</v>
      </c>
      <c r="CH22" s="19">
        <v>0</v>
      </c>
      <c r="CI22" s="19">
        <f t="shared" si="27"/>
        <v>0</v>
      </c>
    </row>
    <row r="23" spans="1:87" s="35" customFormat="1" ht="18.75" customHeight="1">
      <c r="A23" s="38">
        <v>11</v>
      </c>
      <c r="B23" s="28" t="s">
        <v>90</v>
      </c>
      <c r="C23" s="29">
        <v>2007</v>
      </c>
      <c r="D23" s="29" t="s">
        <v>109</v>
      </c>
      <c r="E23" s="47">
        <f t="shared" si="1"/>
        <v>3016474.5700000003</v>
      </c>
      <c r="F23" s="24">
        <v>0</v>
      </c>
      <c r="G23" s="22">
        <f t="shared" si="2"/>
        <v>0</v>
      </c>
      <c r="H23" s="30">
        <v>0</v>
      </c>
      <c r="I23" s="22">
        <v>0</v>
      </c>
      <c r="J23" s="30">
        <v>0</v>
      </c>
      <c r="K23" s="31">
        <f t="shared" si="4"/>
        <v>0</v>
      </c>
      <c r="L23" s="27">
        <v>0</v>
      </c>
      <c r="M23" s="25">
        <f t="shared" si="0"/>
        <v>0</v>
      </c>
      <c r="N23" s="32">
        <f t="shared" si="5"/>
        <v>0</v>
      </c>
      <c r="O23" s="40">
        <f>T23</f>
        <v>0</v>
      </c>
      <c r="P23" s="25">
        <f t="shared" si="6"/>
        <v>0</v>
      </c>
      <c r="Q23" s="25">
        <f>V23</f>
        <v>0</v>
      </c>
      <c r="R23" s="32">
        <f t="shared" si="7"/>
        <v>0</v>
      </c>
      <c r="S23" s="25">
        <f t="shared" si="8"/>
        <v>0</v>
      </c>
      <c r="T23" s="30">
        <v>0</v>
      </c>
      <c r="U23" s="25">
        <v>0</v>
      </c>
      <c r="V23" s="27">
        <v>0</v>
      </c>
      <c r="W23" s="26">
        <f t="shared" si="9"/>
        <v>0</v>
      </c>
      <c r="X23" s="32">
        <f t="shared" si="10"/>
        <v>0</v>
      </c>
      <c r="Y23" s="39">
        <f t="shared" si="11"/>
        <v>0</v>
      </c>
      <c r="Z23" s="25">
        <v>0</v>
      </c>
      <c r="AA23" s="25">
        <f t="shared" si="12"/>
        <v>0</v>
      </c>
      <c r="AB23" s="25">
        <f t="shared" si="13"/>
        <v>0</v>
      </c>
      <c r="AC23" s="25">
        <f t="shared" si="14"/>
        <v>0</v>
      </c>
      <c r="AD23" s="39">
        <f t="shared" si="15"/>
        <v>0</v>
      </c>
      <c r="AE23" s="25">
        <f t="shared" si="16"/>
        <v>0</v>
      </c>
      <c r="AF23" s="25">
        <f t="shared" si="17"/>
        <v>0</v>
      </c>
      <c r="AG23" s="25">
        <f t="shared" si="18"/>
        <v>0</v>
      </c>
      <c r="AH23" s="25">
        <f t="shared" si="19"/>
        <v>0</v>
      </c>
      <c r="AI23" s="33">
        <v>0</v>
      </c>
      <c r="AJ23" s="26">
        <v>0</v>
      </c>
      <c r="AK23" s="26">
        <v>0</v>
      </c>
      <c r="AL23" s="19">
        <v>0</v>
      </c>
      <c r="AM23" s="19">
        <v>0</v>
      </c>
      <c r="AN23" s="19">
        <v>0</v>
      </c>
      <c r="AO23" s="19">
        <v>0</v>
      </c>
      <c r="AP23" s="19">
        <v>0</v>
      </c>
      <c r="AQ23" s="19">
        <v>0</v>
      </c>
      <c r="AR23" s="19">
        <v>0</v>
      </c>
      <c r="AS23" s="19">
        <v>0</v>
      </c>
      <c r="AT23" s="19">
        <v>0</v>
      </c>
      <c r="AU23" s="19">
        <v>0</v>
      </c>
      <c r="AV23" s="19">
        <v>0</v>
      </c>
      <c r="AW23" s="19">
        <v>0</v>
      </c>
      <c r="AX23" s="20">
        <v>0</v>
      </c>
      <c r="AY23" s="34">
        <f t="shared" si="20"/>
        <v>0</v>
      </c>
      <c r="AZ23" s="19">
        <v>0</v>
      </c>
      <c r="BA23" s="41">
        <f t="shared" si="21"/>
        <v>0</v>
      </c>
      <c r="BB23" s="19">
        <v>0</v>
      </c>
      <c r="BC23" s="19">
        <v>0</v>
      </c>
      <c r="BD23" s="19">
        <v>0</v>
      </c>
      <c r="BE23" s="19">
        <v>0</v>
      </c>
      <c r="BF23" s="19">
        <v>0</v>
      </c>
      <c r="BG23" s="19">
        <f t="shared" si="22"/>
        <v>0</v>
      </c>
      <c r="BH23" s="19">
        <v>0</v>
      </c>
      <c r="BI23" s="19">
        <v>0</v>
      </c>
      <c r="BJ23" s="20">
        <v>2060.8</v>
      </c>
      <c r="BK23" s="19">
        <f t="shared" si="23"/>
        <v>2252454.4000000004</v>
      </c>
      <c r="BL23" s="20">
        <v>0</v>
      </c>
      <c r="BM23" s="19">
        <f t="shared" si="28"/>
        <v>0</v>
      </c>
      <c r="BN23" s="19">
        <v>0</v>
      </c>
      <c r="BO23" s="19">
        <v>0</v>
      </c>
      <c r="BP23" s="19">
        <v>0</v>
      </c>
      <c r="BQ23" s="19">
        <f t="shared" si="24"/>
        <v>0</v>
      </c>
      <c r="BR23" s="19">
        <v>0</v>
      </c>
      <c r="BS23" s="19">
        <v>0</v>
      </c>
      <c r="BT23" s="19">
        <v>0</v>
      </c>
      <c r="BU23" s="19">
        <f t="shared" si="25"/>
        <v>0</v>
      </c>
      <c r="BV23" s="19">
        <v>0</v>
      </c>
      <c r="BW23" s="19">
        <v>0</v>
      </c>
      <c r="BX23" s="19">
        <v>0</v>
      </c>
      <c r="BY23" s="19">
        <v>0</v>
      </c>
      <c r="BZ23" s="19">
        <v>27</v>
      </c>
      <c r="CA23" s="19">
        <f t="shared" si="29"/>
        <v>172800</v>
      </c>
      <c r="CB23" s="19">
        <v>38.16</v>
      </c>
      <c r="CC23" s="19">
        <f t="shared" si="26"/>
        <v>285703.92</v>
      </c>
      <c r="CD23" s="19">
        <v>0</v>
      </c>
      <c r="CE23" s="19">
        <v>0</v>
      </c>
      <c r="CF23" s="19">
        <v>0</v>
      </c>
      <c r="CG23" s="19">
        <v>0</v>
      </c>
      <c r="CH23" s="19">
        <v>146.25</v>
      </c>
      <c r="CI23" s="19">
        <f t="shared" si="27"/>
        <v>305516.25</v>
      </c>
    </row>
    <row r="24" spans="1:87" s="35" customFormat="1" ht="18.75" customHeight="1">
      <c r="A24" s="38">
        <v>12</v>
      </c>
      <c r="B24" s="28" t="s">
        <v>91</v>
      </c>
      <c r="C24" s="29">
        <v>2006</v>
      </c>
      <c r="D24" s="29" t="s">
        <v>111</v>
      </c>
      <c r="E24" s="47">
        <f t="shared" si="1"/>
        <v>4592115.24</v>
      </c>
      <c r="F24" s="24">
        <v>1</v>
      </c>
      <c r="G24" s="22">
        <f t="shared" si="2"/>
        <v>47812</v>
      </c>
      <c r="H24" s="30">
        <v>2042.2</v>
      </c>
      <c r="I24" s="22">
        <f t="shared" si="3"/>
        <v>181755.80000000002</v>
      </c>
      <c r="J24" s="30">
        <v>2042.2</v>
      </c>
      <c r="K24" s="31">
        <f t="shared" si="4"/>
        <v>91899</v>
      </c>
      <c r="L24" s="27">
        <v>0</v>
      </c>
      <c r="M24" s="25">
        <f t="shared" si="0"/>
        <v>0</v>
      </c>
      <c r="N24" s="32">
        <f t="shared" si="5"/>
        <v>321466.80000000005</v>
      </c>
      <c r="O24" s="40">
        <v>0</v>
      </c>
      <c r="P24" s="25">
        <f t="shared" si="6"/>
        <v>0</v>
      </c>
      <c r="Q24" s="40">
        <v>866.5</v>
      </c>
      <c r="R24" s="32">
        <f t="shared" si="7"/>
        <v>633411.5</v>
      </c>
      <c r="S24" s="25">
        <f t="shared" si="8"/>
        <v>633411.5</v>
      </c>
      <c r="T24" s="30">
        <v>0</v>
      </c>
      <c r="U24" s="25">
        <v>0</v>
      </c>
      <c r="V24" s="40">
        <v>866.5</v>
      </c>
      <c r="W24" s="26">
        <f t="shared" si="9"/>
        <v>438449</v>
      </c>
      <c r="X24" s="32">
        <f t="shared" si="10"/>
        <v>438449</v>
      </c>
      <c r="Y24" s="39">
        <f t="shared" si="11"/>
        <v>0</v>
      </c>
      <c r="Z24" s="25">
        <v>0</v>
      </c>
      <c r="AA24" s="25">
        <f t="shared" si="12"/>
        <v>866.5</v>
      </c>
      <c r="AB24" s="25">
        <f t="shared" si="13"/>
        <v>270348</v>
      </c>
      <c r="AC24" s="25">
        <f t="shared" si="14"/>
        <v>270348</v>
      </c>
      <c r="AD24" s="39">
        <f t="shared" si="15"/>
        <v>0</v>
      </c>
      <c r="AE24" s="25">
        <f t="shared" si="16"/>
        <v>0</v>
      </c>
      <c r="AF24" s="25">
        <f t="shared" si="17"/>
        <v>866.5</v>
      </c>
      <c r="AG24" s="25">
        <f t="shared" si="18"/>
        <v>200161.5</v>
      </c>
      <c r="AH24" s="25">
        <f t="shared" si="19"/>
        <v>200161.5</v>
      </c>
      <c r="AI24" s="39">
        <v>0</v>
      </c>
      <c r="AJ24" s="25">
        <v>0</v>
      </c>
      <c r="AK24" s="25">
        <v>0</v>
      </c>
      <c r="AL24" s="19">
        <v>0</v>
      </c>
      <c r="AM24" s="19">
        <v>0</v>
      </c>
      <c r="AN24" s="19">
        <v>0</v>
      </c>
      <c r="AO24" s="19">
        <v>0</v>
      </c>
      <c r="AP24" s="19">
        <v>0</v>
      </c>
      <c r="AQ24" s="19">
        <v>0</v>
      </c>
      <c r="AR24" s="19">
        <v>0</v>
      </c>
      <c r="AS24" s="19">
        <v>0</v>
      </c>
      <c r="AT24" s="19">
        <v>0</v>
      </c>
      <c r="AU24" s="19">
        <v>0</v>
      </c>
      <c r="AV24" s="19">
        <v>0</v>
      </c>
      <c r="AW24" s="19">
        <v>0</v>
      </c>
      <c r="AX24" s="20">
        <v>0</v>
      </c>
      <c r="AY24" s="34">
        <f t="shared" si="20"/>
        <v>0</v>
      </c>
      <c r="AZ24" s="19">
        <v>0</v>
      </c>
      <c r="BA24" s="41">
        <f t="shared" si="21"/>
        <v>0</v>
      </c>
      <c r="BB24" s="19">
        <v>0</v>
      </c>
      <c r="BC24" s="19">
        <v>0</v>
      </c>
      <c r="BD24" s="19">
        <v>0</v>
      </c>
      <c r="BE24" s="19">
        <v>0</v>
      </c>
      <c r="BF24" s="19">
        <v>0</v>
      </c>
      <c r="BG24" s="19">
        <f t="shared" si="22"/>
        <v>0</v>
      </c>
      <c r="BH24" s="19">
        <v>0</v>
      </c>
      <c r="BI24" s="19">
        <v>0</v>
      </c>
      <c r="BJ24" s="20">
        <v>2094.08</v>
      </c>
      <c r="BK24" s="19">
        <f t="shared" si="23"/>
        <v>2288829.44</v>
      </c>
      <c r="BL24" s="20">
        <v>0</v>
      </c>
      <c r="BM24" s="19">
        <f t="shared" si="28"/>
        <v>0</v>
      </c>
      <c r="BN24" s="19">
        <v>0</v>
      </c>
      <c r="BO24" s="19">
        <v>0</v>
      </c>
      <c r="BP24" s="19">
        <v>0</v>
      </c>
      <c r="BQ24" s="19">
        <f t="shared" si="24"/>
        <v>0</v>
      </c>
      <c r="BR24" s="19">
        <v>0</v>
      </c>
      <c r="BS24" s="19">
        <v>0</v>
      </c>
      <c r="BT24" s="19">
        <v>0</v>
      </c>
      <c r="BU24" s="19">
        <f t="shared" si="25"/>
        <v>0</v>
      </c>
      <c r="BV24" s="19">
        <v>0</v>
      </c>
      <c r="BW24" s="19">
        <v>0</v>
      </c>
      <c r="BX24" s="19">
        <v>0</v>
      </c>
      <c r="BY24" s="19">
        <v>0</v>
      </c>
      <c r="BZ24" s="19">
        <v>23.04</v>
      </c>
      <c r="CA24" s="19">
        <f t="shared" si="29"/>
        <v>147456</v>
      </c>
      <c r="CB24" s="19">
        <v>39</v>
      </c>
      <c r="CC24" s="19">
        <f t="shared" si="26"/>
        <v>291993</v>
      </c>
      <c r="CD24" s="19">
        <v>0</v>
      </c>
      <c r="CE24" s="19">
        <v>0</v>
      </c>
      <c r="CF24" s="19">
        <v>0</v>
      </c>
      <c r="CG24" s="19">
        <v>0</v>
      </c>
      <c r="CH24" s="19">
        <v>0</v>
      </c>
      <c r="CI24" s="19">
        <f t="shared" si="27"/>
        <v>0</v>
      </c>
    </row>
    <row r="25" spans="1:87" s="44" customFormat="1" ht="37.5">
      <c r="A25" s="38">
        <v>13</v>
      </c>
      <c r="B25" s="42" t="s">
        <v>126</v>
      </c>
      <c r="C25" s="37"/>
      <c r="D25" s="37"/>
      <c r="E25" s="47">
        <f t="shared" si="1"/>
        <v>8489311.59</v>
      </c>
      <c r="F25" s="23">
        <v>4</v>
      </c>
      <c r="G25" s="22">
        <f t="shared" si="2"/>
        <v>191248</v>
      </c>
      <c r="H25" s="33">
        <v>5638.4</v>
      </c>
      <c r="I25" s="22">
        <f t="shared" si="3"/>
        <v>501817.6</v>
      </c>
      <c r="J25" s="33">
        <v>5638.4</v>
      </c>
      <c r="K25" s="31">
        <f t="shared" si="4"/>
        <v>253727.99999999997</v>
      </c>
      <c r="L25" s="26">
        <v>22</v>
      </c>
      <c r="M25" s="25">
        <f t="shared" si="0"/>
        <v>280236</v>
      </c>
      <c r="N25" s="32">
        <f t="shared" si="5"/>
        <v>1227029.6</v>
      </c>
      <c r="O25" s="40">
        <v>0</v>
      </c>
      <c r="P25" s="25">
        <f t="shared" si="6"/>
        <v>0</v>
      </c>
      <c r="Q25" s="40">
        <v>1333.2</v>
      </c>
      <c r="R25" s="32">
        <f t="shared" si="7"/>
        <v>974569.2000000001</v>
      </c>
      <c r="S25" s="25">
        <f t="shared" si="8"/>
        <v>974569.2000000001</v>
      </c>
      <c r="T25" s="33">
        <v>0</v>
      </c>
      <c r="U25" s="25">
        <v>0</v>
      </c>
      <c r="V25" s="40">
        <v>1333.2</v>
      </c>
      <c r="W25" s="26">
        <f t="shared" si="9"/>
        <v>674599.2000000001</v>
      </c>
      <c r="X25" s="32">
        <f t="shared" si="10"/>
        <v>674599.2000000001</v>
      </c>
      <c r="Y25" s="39">
        <f t="shared" si="11"/>
        <v>0</v>
      </c>
      <c r="Z25" s="25">
        <v>0</v>
      </c>
      <c r="AA25" s="25">
        <f t="shared" si="12"/>
        <v>1333.2</v>
      </c>
      <c r="AB25" s="25">
        <f t="shared" si="13"/>
        <v>415958.4</v>
      </c>
      <c r="AC25" s="25">
        <f t="shared" si="14"/>
        <v>415958.4</v>
      </c>
      <c r="AD25" s="39">
        <f t="shared" si="15"/>
        <v>0</v>
      </c>
      <c r="AE25" s="25">
        <f t="shared" si="16"/>
        <v>0</v>
      </c>
      <c r="AF25" s="25">
        <f t="shared" si="17"/>
        <v>1333.2</v>
      </c>
      <c r="AG25" s="25">
        <f t="shared" si="18"/>
        <v>307969.2</v>
      </c>
      <c r="AH25" s="25">
        <f t="shared" si="19"/>
        <v>307969.2</v>
      </c>
      <c r="AI25" s="33">
        <v>0</v>
      </c>
      <c r="AJ25" s="26">
        <v>0</v>
      </c>
      <c r="AK25" s="26">
        <v>0</v>
      </c>
      <c r="AL25" s="19">
        <v>0</v>
      </c>
      <c r="AM25" s="19">
        <v>0</v>
      </c>
      <c r="AN25" s="19">
        <v>0</v>
      </c>
      <c r="AO25" s="19">
        <v>0</v>
      </c>
      <c r="AP25" s="19">
        <v>0</v>
      </c>
      <c r="AQ25" s="19">
        <v>0</v>
      </c>
      <c r="AR25" s="19">
        <v>0</v>
      </c>
      <c r="AS25" s="19">
        <v>0</v>
      </c>
      <c r="AT25" s="19">
        <v>0</v>
      </c>
      <c r="AU25" s="19">
        <v>0</v>
      </c>
      <c r="AV25" s="19">
        <v>0</v>
      </c>
      <c r="AW25" s="19">
        <v>0</v>
      </c>
      <c r="AX25" s="21">
        <v>708.79</v>
      </c>
      <c r="AY25" s="34">
        <f t="shared" si="20"/>
        <v>1191475.99</v>
      </c>
      <c r="AZ25" s="19">
        <v>0</v>
      </c>
      <c r="BA25" s="41">
        <f t="shared" si="21"/>
        <v>0</v>
      </c>
      <c r="BB25" s="19">
        <v>0</v>
      </c>
      <c r="BC25" s="19">
        <v>0</v>
      </c>
      <c r="BD25" s="19">
        <v>0</v>
      </c>
      <c r="BE25" s="19">
        <v>0</v>
      </c>
      <c r="BF25" s="19">
        <v>0</v>
      </c>
      <c r="BG25" s="19">
        <f t="shared" si="22"/>
        <v>0</v>
      </c>
      <c r="BH25" s="19">
        <v>0</v>
      </c>
      <c r="BI25" s="19">
        <v>0</v>
      </c>
      <c r="BJ25" s="21">
        <v>0</v>
      </c>
      <c r="BK25" s="19">
        <f t="shared" si="23"/>
        <v>0</v>
      </c>
      <c r="BL25" s="21">
        <v>850</v>
      </c>
      <c r="BM25" s="19">
        <f t="shared" si="28"/>
        <v>719950</v>
      </c>
      <c r="BN25" s="19">
        <v>0</v>
      </c>
      <c r="BO25" s="19">
        <v>0</v>
      </c>
      <c r="BP25" s="19">
        <v>0</v>
      </c>
      <c r="BQ25" s="19">
        <f t="shared" si="24"/>
        <v>0</v>
      </c>
      <c r="BR25" s="19">
        <v>0</v>
      </c>
      <c r="BS25" s="19">
        <v>0</v>
      </c>
      <c r="BT25" s="19">
        <f>BL25</f>
        <v>850</v>
      </c>
      <c r="BU25" s="19">
        <f t="shared" si="25"/>
        <v>2753150</v>
      </c>
      <c r="BV25" s="19">
        <v>0</v>
      </c>
      <c r="BW25" s="19">
        <v>0</v>
      </c>
      <c r="BX25" s="19">
        <v>0</v>
      </c>
      <c r="BY25" s="19">
        <v>0</v>
      </c>
      <c r="BZ25" s="19">
        <v>0</v>
      </c>
      <c r="CA25" s="19">
        <v>0</v>
      </c>
      <c r="CB25" s="19">
        <v>30</v>
      </c>
      <c r="CC25" s="19">
        <f t="shared" si="26"/>
        <v>224610</v>
      </c>
      <c r="CD25" s="19">
        <v>0</v>
      </c>
      <c r="CE25" s="19">
        <v>0</v>
      </c>
      <c r="CF25" s="19">
        <v>0</v>
      </c>
      <c r="CG25" s="19">
        <v>0</v>
      </c>
      <c r="CH25" s="19">
        <v>0</v>
      </c>
      <c r="CI25" s="19">
        <f t="shared" si="27"/>
        <v>0</v>
      </c>
    </row>
    <row r="26" spans="1:87" s="35" customFormat="1" ht="18.75">
      <c r="A26" s="51">
        <v>14</v>
      </c>
      <c r="B26" s="28" t="s">
        <v>92</v>
      </c>
      <c r="C26" s="29">
        <v>2010</v>
      </c>
      <c r="D26" s="29" t="s">
        <v>107</v>
      </c>
      <c r="E26" s="47">
        <f t="shared" si="1"/>
        <v>6723797.2</v>
      </c>
      <c r="F26" s="24">
        <v>4</v>
      </c>
      <c r="G26" s="22">
        <f t="shared" si="2"/>
        <v>191248</v>
      </c>
      <c r="H26" s="30">
        <v>5605.8</v>
      </c>
      <c r="I26" s="22">
        <f t="shared" si="3"/>
        <v>498916.2</v>
      </c>
      <c r="J26" s="30">
        <v>5605.8</v>
      </c>
      <c r="K26" s="31">
        <f t="shared" si="4"/>
        <v>252261</v>
      </c>
      <c r="L26" s="27">
        <v>56</v>
      </c>
      <c r="M26" s="25">
        <f t="shared" si="0"/>
        <v>713328</v>
      </c>
      <c r="N26" s="32">
        <f t="shared" si="5"/>
        <v>1655753.2</v>
      </c>
      <c r="O26" s="40">
        <v>0</v>
      </c>
      <c r="P26" s="25">
        <f t="shared" si="6"/>
        <v>0</v>
      </c>
      <c r="Q26" s="40">
        <v>1740.4</v>
      </c>
      <c r="R26" s="32">
        <f t="shared" si="7"/>
        <v>1272232.4000000001</v>
      </c>
      <c r="S26" s="25">
        <f t="shared" si="8"/>
        <v>1272232.4000000001</v>
      </c>
      <c r="T26" s="30">
        <v>0</v>
      </c>
      <c r="U26" s="25">
        <v>0</v>
      </c>
      <c r="V26" s="40">
        <v>1740.4</v>
      </c>
      <c r="W26" s="26">
        <f t="shared" si="9"/>
        <v>880642.4</v>
      </c>
      <c r="X26" s="32">
        <f t="shared" si="10"/>
        <v>880642.4</v>
      </c>
      <c r="Y26" s="39">
        <f t="shared" si="11"/>
        <v>0</v>
      </c>
      <c r="Z26" s="25">
        <v>0</v>
      </c>
      <c r="AA26" s="25">
        <f t="shared" si="12"/>
        <v>1740.4</v>
      </c>
      <c r="AB26" s="25">
        <f t="shared" si="13"/>
        <v>543004.8</v>
      </c>
      <c r="AC26" s="25">
        <f t="shared" si="14"/>
        <v>543004.8</v>
      </c>
      <c r="AD26" s="39">
        <f t="shared" si="15"/>
        <v>0</v>
      </c>
      <c r="AE26" s="25">
        <f t="shared" si="16"/>
        <v>0</v>
      </c>
      <c r="AF26" s="25">
        <f t="shared" si="17"/>
        <v>1740.4</v>
      </c>
      <c r="AG26" s="25">
        <f t="shared" si="18"/>
        <v>402032.4</v>
      </c>
      <c r="AH26" s="25">
        <f t="shared" si="19"/>
        <v>402032.4</v>
      </c>
      <c r="AI26" s="39">
        <v>0</v>
      </c>
      <c r="AJ26" s="25">
        <v>0</v>
      </c>
      <c r="AK26" s="25">
        <v>0</v>
      </c>
      <c r="AL26" s="19">
        <v>0</v>
      </c>
      <c r="AM26" s="19">
        <v>0</v>
      </c>
      <c r="AN26" s="19">
        <v>0</v>
      </c>
      <c r="AO26" s="19">
        <v>0</v>
      </c>
      <c r="AP26" s="19">
        <v>0</v>
      </c>
      <c r="AQ26" s="19">
        <v>0</v>
      </c>
      <c r="AR26" s="19">
        <v>0</v>
      </c>
      <c r="AS26" s="19">
        <v>0</v>
      </c>
      <c r="AT26" s="19">
        <v>0</v>
      </c>
      <c r="AU26" s="19">
        <v>0</v>
      </c>
      <c r="AV26" s="19">
        <v>0</v>
      </c>
      <c r="AW26" s="19">
        <v>0</v>
      </c>
      <c r="AX26" s="20">
        <v>1172</v>
      </c>
      <c r="AY26" s="34">
        <f t="shared" si="20"/>
        <v>1970132</v>
      </c>
      <c r="AZ26" s="19">
        <v>0</v>
      </c>
      <c r="BA26" s="41">
        <f t="shared" si="21"/>
        <v>0</v>
      </c>
      <c r="BB26" s="19">
        <v>0</v>
      </c>
      <c r="BC26" s="19">
        <v>0</v>
      </c>
      <c r="BD26" s="19">
        <v>0</v>
      </c>
      <c r="BE26" s="19">
        <v>0</v>
      </c>
      <c r="BF26" s="19">
        <v>0</v>
      </c>
      <c r="BG26" s="19">
        <f t="shared" si="22"/>
        <v>0</v>
      </c>
      <c r="BH26" s="19">
        <v>0</v>
      </c>
      <c r="BI26" s="19">
        <v>0</v>
      </c>
      <c r="BJ26" s="20">
        <v>0</v>
      </c>
      <c r="BK26" s="19">
        <f t="shared" si="23"/>
        <v>0</v>
      </c>
      <c r="BL26" s="20">
        <v>0</v>
      </c>
      <c r="BM26" s="19">
        <f t="shared" si="28"/>
        <v>0</v>
      </c>
      <c r="BN26" s="19">
        <v>0</v>
      </c>
      <c r="BO26" s="19">
        <v>0</v>
      </c>
      <c r="BP26" s="19">
        <v>0</v>
      </c>
      <c r="BQ26" s="19">
        <f t="shared" si="24"/>
        <v>0</v>
      </c>
      <c r="BR26" s="19">
        <v>0</v>
      </c>
      <c r="BS26" s="19">
        <v>0</v>
      </c>
      <c r="BT26" s="19">
        <v>0</v>
      </c>
      <c r="BU26" s="19">
        <f t="shared" si="25"/>
        <v>0</v>
      </c>
      <c r="BV26" s="19">
        <v>0</v>
      </c>
      <c r="BW26" s="19">
        <v>0</v>
      </c>
      <c r="BX26" s="19">
        <v>0</v>
      </c>
      <c r="BY26" s="19">
        <v>0</v>
      </c>
      <c r="BZ26" s="19">
        <v>0</v>
      </c>
      <c r="CA26" s="19">
        <v>0</v>
      </c>
      <c r="CB26" s="19">
        <v>0</v>
      </c>
      <c r="CC26" s="19">
        <f t="shared" si="26"/>
        <v>0</v>
      </c>
      <c r="CD26" s="19">
        <v>0</v>
      </c>
      <c r="CE26" s="19">
        <v>0</v>
      </c>
      <c r="CF26" s="19">
        <v>0</v>
      </c>
      <c r="CG26" s="19">
        <v>0</v>
      </c>
      <c r="CH26" s="19">
        <v>0</v>
      </c>
      <c r="CI26" s="19">
        <f t="shared" si="27"/>
        <v>0</v>
      </c>
    </row>
    <row r="27" spans="1:87" s="44" customFormat="1" ht="18.75" customHeight="1">
      <c r="A27" s="38">
        <v>15</v>
      </c>
      <c r="B27" s="42" t="s">
        <v>93</v>
      </c>
      <c r="C27" s="37">
        <v>2008</v>
      </c>
      <c r="D27" s="37" t="s">
        <v>106</v>
      </c>
      <c r="E27" s="47">
        <f t="shared" si="1"/>
        <v>14513580.82</v>
      </c>
      <c r="F27" s="23">
        <v>4</v>
      </c>
      <c r="G27" s="22">
        <f t="shared" si="2"/>
        <v>191248</v>
      </c>
      <c r="H27" s="33">
        <v>4430.5</v>
      </c>
      <c r="I27" s="22">
        <f t="shared" si="3"/>
        <v>394314.5</v>
      </c>
      <c r="J27" s="33">
        <v>4430.5</v>
      </c>
      <c r="K27" s="31">
        <f t="shared" si="4"/>
        <v>199372.5</v>
      </c>
      <c r="L27" s="26">
        <v>72</v>
      </c>
      <c r="M27" s="25">
        <f t="shared" si="0"/>
        <v>917136</v>
      </c>
      <c r="N27" s="32">
        <f t="shared" si="5"/>
        <v>1702071</v>
      </c>
      <c r="O27" s="40">
        <v>0</v>
      </c>
      <c r="P27" s="25">
        <f t="shared" si="6"/>
        <v>0</v>
      </c>
      <c r="Q27" s="40">
        <v>1673.2</v>
      </c>
      <c r="R27" s="32">
        <f t="shared" si="7"/>
        <v>1223109.2</v>
      </c>
      <c r="S27" s="25">
        <f t="shared" si="8"/>
        <v>1223109.2</v>
      </c>
      <c r="T27" s="33">
        <v>0</v>
      </c>
      <c r="U27" s="25">
        <v>0</v>
      </c>
      <c r="V27" s="40">
        <v>1673.2</v>
      </c>
      <c r="W27" s="26">
        <f t="shared" si="9"/>
        <v>846639.2000000001</v>
      </c>
      <c r="X27" s="32">
        <f t="shared" si="10"/>
        <v>846639.2000000001</v>
      </c>
      <c r="Y27" s="39">
        <f t="shared" si="11"/>
        <v>0</v>
      </c>
      <c r="Z27" s="25">
        <v>0</v>
      </c>
      <c r="AA27" s="25">
        <f t="shared" si="12"/>
        <v>1673.2</v>
      </c>
      <c r="AB27" s="25">
        <f t="shared" si="13"/>
        <v>522038.4</v>
      </c>
      <c r="AC27" s="25">
        <f t="shared" si="14"/>
        <v>522038.4</v>
      </c>
      <c r="AD27" s="39">
        <f t="shared" si="15"/>
        <v>0</v>
      </c>
      <c r="AE27" s="25">
        <f t="shared" si="16"/>
        <v>0</v>
      </c>
      <c r="AF27" s="25">
        <f t="shared" si="17"/>
        <v>1673.2</v>
      </c>
      <c r="AG27" s="25">
        <f t="shared" si="18"/>
        <v>386509.2</v>
      </c>
      <c r="AH27" s="25">
        <f t="shared" si="19"/>
        <v>386509.2</v>
      </c>
      <c r="AI27" s="33">
        <v>0</v>
      </c>
      <c r="AJ27" s="26">
        <v>0</v>
      </c>
      <c r="AK27" s="26">
        <v>0</v>
      </c>
      <c r="AL27" s="19">
        <v>0</v>
      </c>
      <c r="AM27" s="19">
        <v>0</v>
      </c>
      <c r="AN27" s="19">
        <v>0</v>
      </c>
      <c r="AO27" s="19">
        <v>0</v>
      </c>
      <c r="AP27" s="19">
        <v>0</v>
      </c>
      <c r="AQ27" s="19">
        <v>0</v>
      </c>
      <c r="AR27" s="19">
        <v>0</v>
      </c>
      <c r="AS27" s="19">
        <v>0</v>
      </c>
      <c r="AT27" s="19">
        <v>0</v>
      </c>
      <c r="AU27" s="19">
        <v>0</v>
      </c>
      <c r="AV27" s="19">
        <v>0</v>
      </c>
      <c r="AW27" s="19">
        <v>0</v>
      </c>
      <c r="AX27" s="21">
        <v>1189.5</v>
      </c>
      <c r="AY27" s="34">
        <f t="shared" si="20"/>
        <v>1999549.5</v>
      </c>
      <c r="AZ27" s="19">
        <v>0</v>
      </c>
      <c r="BA27" s="41">
        <f t="shared" si="21"/>
        <v>0</v>
      </c>
      <c r="BB27" s="19">
        <v>0</v>
      </c>
      <c r="BC27" s="19">
        <v>0</v>
      </c>
      <c r="BD27" s="19">
        <v>0</v>
      </c>
      <c r="BE27" s="19">
        <v>0</v>
      </c>
      <c r="BF27" s="19">
        <v>0</v>
      </c>
      <c r="BG27" s="19">
        <f t="shared" si="22"/>
        <v>0</v>
      </c>
      <c r="BH27" s="19">
        <v>0</v>
      </c>
      <c r="BI27" s="19">
        <v>0</v>
      </c>
      <c r="BJ27" s="21">
        <v>0</v>
      </c>
      <c r="BK27" s="19">
        <f t="shared" si="23"/>
        <v>0</v>
      </c>
      <c r="BL27" s="21">
        <v>0</v>
      </c>
      <c r="BM27" s="19">
        <f t="shared" si="28"/>
        <v>0</v>
      </c>
      <c r="BN27" s="19">
        <v>0</v>
      </c>
      <c r="BO27" s="19">
        <v>0</v>
      </c>
      <c r="BP27" s="19">
        <v>4858.65</v>
      </c>
      <c r="BQ27" s="19">
        <f t="shared" si="24"/>
        <v>7035325.199999999</v>
      </c>
      <c r="BR27" s="19">
        <v>0</v>
      </c>
      <c r="BS27" s="19">
        <v>0</v>
      </c>
      <c r="BT27" s="19">
        <v>0</v>
      </c>
      <c r="BU27" s="19">
        <f t="shared" si="25"/>
        <v>0</v>
      </c>
      <c r="BV27" s="19">
        <v>0</v>
      </c>
      <c r="BW27" s="19">
        <v>0</v>
      </c>
      <c r="BX27" s="19">
        <v>0</v>
      </c>
      <c r="BY27" s="19">
        <v>0</v>
      </c>
      <c r="BZ27" s="19">
        <v>0</v>
      </c>
      <c r="CA27" s="19">
        <v>0</v>
      </c>
      <c r="CB27" s="19">
        <v>63.84</v>
      </c>
      <c r="CC27" s="19">
        <f t="shared" si="26"/>
        <v>477970.08</v>
      </c>
      <c r="CD27" s="19">
        <v>0</v>
      </c>
      <c r="CE27" s="19">
        <v>0</v>
      </c>
      <c r="CF27" s="19">
        <v>0</v>
      </c>
      <c r="CG27" s="19">
        <v>0</v>
      </c>
      <c r="CH27" s="19">
        <v>153.36</v>
      </c>
      <c r="CI27" s="19">
        <f t="shared" si="27"/>
        <v>320369.04000000004</v>
      </c>
    </row>
    <row r="28" spans="1:87" s="35" customFormat="1" ht="36" customHeight="1">
      <c r="A28" s="38">
        <v>16</v>
      </c>
      <c r="B28" s="28" t="s">
        <v>124</v>
      </c>
      <c r="C28" s="29">
        <v>2011</v>
      </c>
      <c r="D28" s="29" t="s">
        <v>112</v>
      </c>
      <c r="E28" s="47">
        <f t="shared" si="1"/>
        <v>4602760</v>
      </c>
      <c r="F28" s="24">
        <v>0</v>
      </c>
      <c r="G28" s="22">
        <f t="shared" si="2"/>
        <v>0</v>
      </c>
      <c r="H28" s="30">
        <v>0</v>
      </c>
      <c r="I28" s="22">
        <v>0</v>
      </c>
      <c r="J28" s="30">
        <v>0</v>
      </c>
      <c r="K28" s="31">
        <f t="shared" si="4"/>
        <v>0</v>
      </c>
      <c r="L28" s="27">
        <v>0</v>
      </c>
      <c r="M28" s="25">
        <f t="shared" si="0"/>
        <v>0</v>
      </c>
      <c r="N28" s="32">
        <f t="shared" si="5"/>
        <v>0</v>
      </c>
      <c r="O28" s="40">
        <f>T28</f>
        <v>0</v>
      </c>
      <c r="P28" s="25">
        <f t="shared" si="6"/>
        <v>0</v>
      </c>
      <c r="Q28" s="25">
        <f>V28</f>
        <v>0</v>
      </c>
      <c r="R28" s="32">
        <f t="shared" si="7"/>
        <v>0</v>
      </c>
      <c r="S28" s="25">
        <f t="shared" si="8"/>
        <v>0</v>
      </c>
      <c r="T28" s="30">
        <v>0</v>
      </c>
      <c r="U28" s="25">
        <v>0</v>
      </c>
      <c r="V28" s="27">
        <v>0</v>
      </c>
      <c r="W28" s="26">
        <f t="shared" si="9"/>
        <v>0</v>
      </c>
      <c r="X28" s="32">
        <f t="shared" si="10"/>
        <v>0</v>
      </c>
      <c r="Y28" s="39">
        <f t="shared" si="11"/>
        <v>0</v>
      </c>
      <c r="Z28" s="25">
        <v>0</v>
      </c>
      <c r="AA28" s="25">
        <f t="shared" si="12"/>
        <v>0</v>
      </c>
      <c r="AB28" s="25">
        <f t="shared" si="13"/>
        <v>0</v>
      </c>
      <c r="AC28" s="25">
        <f t="shared" si="14"/>
        <v>0</v>
      </c>
      <c r="AD28" s="39">
        <f t="shared" si="15"/>
        <v>0</v>
      </c>
      <c r="AE28" s="25">
        <f t="shared" si="16"/>
        <v>0</v>
      </c>
      <c r="AF28" s="25">
        <f t="shared" si="17"/>
        <v>0</v>
      </c>
      <c r="AG28" s="25">
        <f t="shared" si="18"/>
        <v>0</v>
      </c>
      <c r="AH28" s="25">
        <f t="shared" si="19"/>
        <v>0</v>
      </c>
      <c r="AI28" s="39">
        <v>0</v>
      </c>
      <c r="AJ28" s="25">
        <v>0</v>
      </c>
      <c r="AK28" s="25">
        <v>0</v>
      </c>
      <c r="AL28" s="19">
        <v>0</v>
      </c>
      <c r="AM28" s="19">
        <v>0</v>
      </c>
      <c r="AN28" s="19">
        <v>0</v>
      </c>
      <c r="AO28" s="19">
        <v>0</v>
      </c>
      <c r="AP28" s="19">
        <v>0</v>
      </c>
      <c r="AQ28" s="19">
        <v>0</v>
      </c>
      <c r="AR28" s="19">
        <v>0</v>
      </c>
      <c r="AS28" s="19">
        <v>0</v>
      </c>
      <c r="AT28" s="19">
        <v>0</v>
      </c>
      <c r="AU28" s="19">
        <v>0</v>
      </c>
      <c r="AV28" s="19">
        <v>0</v>
      </c>
      <c r="AW28" s="19">
        <v>0</v>
      </c>
      <c r="AX28" s="20">
        <v>0</v>
      </c>
      <c r="AY28" s="34">
        <f t="shared" si="20"/>
        <v>0</v>
      </c>
      <c r="AZ28" s="19">
        <v>0</v>
      </c>
      <c r="BA28" s="41">
        <f t="shared" si="21"/>
        <v>0</v>
      </c>
      <c r="BB28" s="19">
        <v>0</v>
      </c>
      <c r="BC28" s="19">
        <v>0</v>
      </c>
      <c r="BD28" s="19">
        <v>0</v>
      </c>
      <c r="BE28" s="19">
        <v>0</v>
      </c>
      <c r="BF28" s="19">
        <v>0</v>
      </c>
      <c r="BG28" s="19">
        <f t="shared" si="22"/>
        <v>0</v>
      </c>
      <c r="BH28" s="19">
        <v>0</v>
      </c>
      <c r="BI28" s="19">
        <v>0</v>
      </c>
      <c r="BJ28" s="20">
        <v>0</v>
      </c>
      <c r="BK28" s="19">
        <f t="shared" si="23"/>
        <v>0</v>
      </c>
      <c r="BL28" s="20">
        <v>760</v>
      </c>
      <c r="BM28" s="19">
        <f t="shared" si="28"/>
        <v>643720</v>
      </c>
      <c r="BN28" s="19">
        <v>0</v>
      </c>
      <c r="BO28" s="19">
        <v>0</v>
      </c>
      <c r="BP28" s="19">
        <v>0</v>
      </c>
      <c r="BQ28" s="19">
        <f t="shared" si="24"/>
        <v>0</v>
      </c>
      <c r="BR28" s="19">
        <v>0</v>
      </c>
      <c r="BS28" s="19">
        <v>0</v>
      </c>
      <c r="BT28" s="19">
        <f>BL28</f>
        <v>760</v>
      </c>
      <c r="BU28" s="19">
        <f t="shared" si="25"/>
        <v>2461640</v>
      </c>
      <c r="BV28" s="19">
        <v>0</v>
      </c>
      <c r="BW28" s="19">
        <v>0</v>
      </c>
      <c r="BX28" s="19">
        <v>0</v>
      </c>
      <c r="BY28" s="19">
        <v>0</v>
      </c>
      <c r="BZ28" s="19">
        <v>0</v>
      </c>
      <c r="CA28" s="19">
        <v>0</v>
      </c>
      <c r="CB28" s="19">
        <v>200</v>
      </c>
      <c r="CC28" s="19">
        <f t="shared" si="26"/>
        <v>1497400</v>
      </c>
      <c r="CD28" s="19">
        <v>0</v>
      </c>
      <c r="CE28" s="19">
        <v>0</v>
      </c>
      <c r="CF28" s="19">
        <v>0</v>
      </c>
      <c r="CG28" s="19">
        <v>0</v>
      </c>
      <c r="CH28" s="19">
        <v>0</v>
      </c>
      <c r="CI28" s="19">
        <f t="shared" si="27"/>
        <v>0</v>
      </c>
    </row>
    <row r="29" spans="1:87" s="35" customFormat="1" ht="18.75" customHeight="1">
      <c r="A29" s="38">
        <v>17</v>
      </c>
      <c r="B29" s="28" t="s">
        <v>94</v>
      </c>
      <c r="C29" s="29">
        <v>2009</v>
      </c>
      <c r="D29" s="29" t="s">
        <v>113</v>
      </c>
      <c r="E29" s="47">
        <f t="shared" si="1"/>
        <v>4867774.659999999</v>
      </c>
      <c r="F29" s="24">
        <v>1</v>
      </c>
      <c r="G29" s="22">
        <f t="shared" si="2"/>
        <v>47812</v>
      </c>
      <c r="H29" s="30">
        <v>2200.2</v>
      </c>
      <c r="I29" s="22">
        <f t="shared" si="3"/>
        <v>195817.8</v>
      </c>
      <c r="J29" s="30">
        <v>2200.2</v>
      </c>
      <c r="K29" s="31">
        <f t="shared" si="4"/>
        <v>99008.99999999999</v>
      </c>
      <c r="L29" s="27">
        <v>20</v>
      </c>
      <c r="M29" s="25">
        <f t="shared" si="0"/>
        <v>254760</v>
      </c>
      <c r="N29" s="32">
        <f t="shared" si="5"/>
        <v>597398.8</v>
      </c>
      <c r="O29" s="40">
        <v>0</v>
      </c>
      <c r="P29" s="25">
        <f t="shared" si="6"/>
        <v>0</v>
      </c>
      <c r="Q29" s="40">
        <v>1468.2</v>
      </c>
      <c r="R29" s="32">
        <f t="shared" si="7"/>
        <v>1073254.2</v>
      </c>
      <c r="S29" s="25">
        <f t="shared" si="8"/>
        <v>1073254.2</v>
      </c>
      <c r="T29" s="30">
        <v>0</v>
      </c>
      <c r="U29" s="25">
        <v>0</v>
      </c>
      <c r="V29" s="40">
        <v>1468.2</v>
      </c>
      <c r="W29" s="26">
        <f t="shared" si="9"/>
        <v>742909.2000000001</v>
      </c>
      <c r="X29" s="32">
        <f t="shared" si="10"/>
        <v>742909.2000000001</v>
      </c>
      <c r="Y29" s="39">
        <f t="shared" si="11"/>
        <v>0</v>
      </c>
      <c r="Z29" s="25">
        <v>0</v>
      </c>
      <c r="AA29" s="25">
        <f t="shared" si="12"/>
        <v>1468.2</v>
      </c>
      <c r="AB29" s="25">
        <f t="shared" si="13"/>
        <v>458078.4</v>
      </c>
      <c r="AC29" s="25">
        <f t="shared" si="14"/>
        <v>458078.4</v>
      </c>
      <c r="AD29" s="39">
        <f t="shared" si="15"/>
        <v>0</v>
      </c>
      <c r="AE29" s="25">
        <f t="shared" si="16"/>
        <v>0</v>
      </c>
      <c r="AF29" s="25">
        <f t="shared" si="17"/>
        <v>1468.2</v>
      </c>
      <c r="AG29" s="25">
        <f t="shared" si="18"/>
        <v>339154.2</v>
      </c>
      <c r="AH29" s="25">
        <f t="shared" si="19"/>
        <v>339154.2</v>
      </c>
      <c r="AI29" s="33">
        <v>0</v>
      </c>
      <c r="AJ29" s="26">
        <v>0</v>
      </c>
      <c r="AK29" s="26">
        <v>0</v>
      </c>
      <c r="AL29" s="19">
        <v>0</v>
      </c>
      <c r="AM29" s="19">
        <v>0</v>
      </c>
      <c r="AN29" s="19">
        <v>0</v>
      </c>
      <c r="AO29" s="19">
        <v>0</v>
      </c>
      <c r="AP29" s="19">
        <v>0</v>
      </c>
      <c r="AQ29" s="19">
        <v>0</v>
      </c>
      <c r="AR29" s="19">
        <v>0</v>
      </c>
      <c r="AS29" s="19">
        <v>0</v>
      </c>
      <c r="AT29" s="19">
        <v>0</v>
      </c>
      <c r="AU29" s="19">
        <v>0</v>
      </c>
      <c r="AV29" s="19">
        <v>0</v>
      </c>
      <c r="AW29" s="19">
        <v>0</v>
      </c>
      <c r="AX29" s="20">
        <v>896.8</v>
      </c>
      <c r="AY29" s="34">
        <f t="shared" si="20"/>
        <v>1507520.7999999998</v>
      </c>
      <c r="AZ29" s="19">
        <v>0</v>
      </c>
      <c r="BA29" s="41">
        <f t="shared" si="21"/>
        <v>0</v>
      </c>
      <c r="BB29" s="19">
        <v>0</v>
      </c>
      <c r="BC29" s="19">
        <v>0</v>
      </c>
      <c r="BD29" s="19">
        <v>0</v>
      </c>
      <c r="BE29" s="19">
        <v>0</v>
      </c>
      <c r="BF29" s="19">
        <v>0</v>
      </c>
      <c r="BG29" s="19">
        <f t="shared" si="22"/>
        <v>0</v>
      </c>
      <c r="BH29" s="19">
        <v>0</v>
      </c>
      <c r="BI29" s="19">
        <v>0</v>
      </c>
      <c r="BJ29" s="20">
        <v>0</v>
      </c>
      <c r="BK29" s="19">
        <f t="shared" si="23"/>
        <v>0</v>
      </c>
      <c r="BL29" s="20">
        <v>0</v>
      </c>
      <c r="BM29" s="19">
        <f t="shared" si="28"/>
        <v>0</v>
      </c>
      <c r="BN29" s="19">
        <v>0</v>
      </c>
      <c r="BO29" s="19">
        <v>0</v>
      </c>
      <c r="BP29" s="19">
        <v>0</v>
      </c>
      <c r="BQ29" s="19">
        <f t="shared" si="24"/>
        <v>0</v>
      </c>
      <c r="BR29" s="19">
        <v>0</v>
      </c>
      <c r="BS29" s="19">
        <v>0</v>
      </c>
      <c r="BT29" s="19">
        <v>0</v>
      </c>
      <c r="BU29" s="19">
        <f t="shared" si="25"/>
        <v>0</v>
      </c>
      <c r="BV29" s="19">
        <v>0</v>
      </c>
      <c r="BW29" s="19">
        <v>0</v>
      </c>
      <c r="BX29" s="19">
        <v>2410.63</v>
      </c>
      <c r="BY29" s="19">
        <v>149459.06</v>
      </c>
      <c r="BZ29" s="19">
        <v>0</v>
      </c>
      <c r="CA29" s="19">
        <v>0</v>
      </c>
      <c r="CB29" s="19">
        <v>0</v>
      </c>
      <c r="CC29" s="19">
        <f t="shared" si="26"/>
        <v>0</v>
      </c>
      <c r="CD29" s="19">
        <v>0</v>
      </c>
      <c r="CE29" s="19">
        <v>0</v>
      </c>
      <c r="CF29" s="19">
        <v>0</v>
      </c>
      <c r="CG29" s="19">
        <v>0</v>
      </c>
      <c r="CH29" s="19">
        <v>0</v>
      </c>
      <c r="CI29" s="19">
        <f t="shared" si="27"/>
        <v>0</v>
      </c>
    </row>
    <row r="30" spans="1:87" s="35" customFormat="1" ht="18.75" customHeight="1">
      <c r="A30" s="51">
        <v>18</v>
      </c>
      <c r="B30" s="28" t="s">
        <v>95</v>
      </c>
      <c r="C30" s="29">
        <v>2009</v>
      </c>
      <c r="D30" s="29" t="s">
        <v>113</v>
      </c>
      <c r="E30" s="47">
        <f t="shared" si="1"/>
        <v>8717299.520000001</v>
      </c>
      <c r="F30" s="24">
        <v>1</v>
      </c>
      <c r="G30" s="22">
        <f t="shared" si="2"/>
        <v>47812</v>
      </c>
      <c r="H30" s="30">
        <v>2344.1</v>
      </c>
      <c r="I30" s="22">
        <f t="shared" si="3"/>
        <v>208624.9</v>
      </c>
      <c r="J30" s="30">
        <v>2344.1</v>
      </c>
      <c r="K30" s="31">
        <f t="shared" si="4"/>
        <v>105484.5</v>
      </c>
      <c r="L30" s="27">
        <v>20</v>
      </c>
      <c r="M30" s="25">
        <f t="shared" si="0"/>
        <v>254760</v>
      </c>
      <c r="N30" s="32">
        <f t="shared" si="5"/>
        <v>616681.4</v>
      </c>
      <c r="O30" s="40">
        <v>0</v>
      </c>
      <c r="P30" s="25">
        <f t="shared" si="6"/>
        <v>0</v>
      </c>
      <c r="Q30" s="40">
        <v>1517.6</v>
      </c>
      <c r="R30" s="32">
        <f t="shared" si="7"/>
        <v>1109365.5999999999</v>
      </c>
      <c r="S30" s="25">
        <f t="shared" si="8"/>
        <v>1109365.5999999999</v>
      </c>
      <c r="T30" s="30">
        <v>0</v>
      </c>
      <c r="U30" s="25">
        <v>0</v>
      </c>
      <c r="V30" s="40">
        <v>1517.6</v>
      </c>
      <c r="W30" s="26">
        <f t="shared" si="9"/>
        <v>767905.6</v>
      </c>
      <c r="X30" s="32">
        <f t="shared" si="10"/>
        <v>767905.6</v>
      </c>
      <c r="Y30" s="39">
        <f t="shared" si="11"/>
        <v>0</v>
      </c>
      <c r="Z30" s="25">
        <v>0</v>
      </c>
      <c r="AA30" s="25">
        <f t="shared" si="12"/>
        <v>1517.6</v>
      </c>
      <c r="AB30" s="25">
        <f t="shared" si="13"/>
        <v>473491.19999999995</v>
      </c>
      <c r="AC30" s="25">
        <f t="shared" si="14"/>
        <v>473491.19999999995</v>
      </c>
      <c r="AD30" s="39">
        <f t="shared" si="15"/>
        <v>0</v>
      </c>
      <c r="AE30" s="25">
        <f t="shared" si="16"/>
        <v>0</v>
      </c>
      <c r="AF30" s="25">
        <f t="shared" si="17"/>
        <v>1517.6</v>
      </c>
      <c r="AG30" s="25">
        <f t="shared" si="18"/>
        <v>350565.6</v>
      </c>
      <c r="AH30" s="25">
        <f t="shared" si="19"/>
        <v>350565.6</v>
      </c>
      <c r="AI30" s="39">
        <v>0</v>
      </c>
      <c r="AJ30" s="25">
        <v>0</v>
      </c>
      <c r="AK30" s="25">
        <v>0</v>
      </c>
      <c r="AL30" s="19">
        <v>0</v>
      </c>
      <c r="AM30" s="19">
        <v>0</v>
      </c>
      <c r="AN30" s="19">
        <v>0</v>
      </c>
      <c r="AO30" s="19">
        <v>0</v>
      </c>
      <c r="AP30" s="19">
        <v>0</v>
      </c>
      <c r="AQ30" s="19">
        <v>0</v>
      </c>
      <c r="AR30" s="19">
        <v>0</v>
      </c>
      <c r="AS30" s="19">
        <v>0</v>
      </c>
      <c r="AT30" s="19">
        <v>0</v>
      </c>
      <c r="AU30" s="19">
        <v>0</v>
      </c>
      <c r="AV30" s="19">
        <v>0</v>
      </c>
      <c r="AW30" s="19">
        <v>0</v>
      </c>
      <c r="AX30" s="20">
        <v>906.6</v>
      </c>
      <c r="AY30" s="34">
        <f t="shared" si="20"/>
        <v>1523994.6</v>
      </c>
      <c r="AZ30" s="19">
        <v>0</v>
      </c>
      <c r="BA30" s="41">
        <f t="shared" si="21"/>
        <v>0</v>
      </c>
      <c r="BB30" s="19">
        <v>0</v>
      </c>
      <c r="BC30" s="19">
        <v>0</v>
      </c>
      <c r="BD30" s="19">
        <v>0</v>
      </c>
      <c r="BE30" s="19">
        <v>0</v>
      </c>
      <c r="BF30" s="19">
        <v>0</v>
      </c>
      <c r="BG30" s="19">
        <f t="shared" si="22"/>
        <v>0</v>
      </c>
      <c r="BH30" s="19">
        <v>0</v>
      </c>
      <c r="BI30" s="19">
        <v>0</v>
      </c>
      <c r="BJ30" s="20">
        <v>0</v>
      </c>
      <c r="BK30" s="19">
        <f t="shared" si="23"/>
        <v>0</v>
      </c>
      <c r="BL30" s="20">
        <v>0</v>
      </c>
      <c r="BM30" s="19">
        <f t="shared" si="28"/>
        <v>0</v>
      </c>
      <c r="BN30" s="19">
        <v>0</v>
      </c>
      <c r="BO30" s="19">
        <v>0</v>
      </c>
      <c r="BP30" s="19">
        <v>2351.52</v>
      </c>
      <c r="BQ30" s="19">
        <f t="shared" si="24"/>
        <v>3405000.96</v>
      </c>
      <c r="BR30" s="19">
        <v>0</v>
      </c>
      <c r="BS30" s="19">
        <v>0</v>
      </c>
      <c r="BT30" s="19">
        <v>0</v>
      </c>
      <c r="BU30" s="19">
        <f t="shared" si="25"/>
        <v>0</v>
      </c>
      <c r="BV30" s="19">
        <v>0</v>
      </c>
      <c r="BW30" s="19">
        <v>0</v>
      </c>
      <c r="BX30" s="19">
        <v>0</v>
      </c>
      <c r="BY30" s="19">
        <v>0</v>
      </c>
      <c r="BZ30" s="19">
        <v>28</v>
      </c>
      <c r="CA30" s="19">
        <f>BZ30*6400</f>
        <v>179200</v>
      </c>
      <c r="CB30" s="19">
        <v>38.88</v>
      </c>
      <c r="CC30" s="19">
        <f t="shared" si="26"/>
        <v>291094.56</v>
      </c>
      <c r="CD30" s="19">
        <v>0</v>
      </c>
      <c r="CE30" s="19">
        <v>0</v>
      </c>
      <c r="CF30" s="19">
        <v>0</v>
      </c>
      <c r="CG30" s="19">
        <v>0</v>
      </c>
      <c r="CH30" s="19">
        <v>0</v>
      </c>
      <c r="CI30" s="19">
        <f t="shared" si="27"/>
        <v>0</v>
      </c>
    </row>
    <row r="31" spans="1:87" s="35" customFormat="1" ht="18.75" customHeight="1">
      <c r="A31" s="38">
        <v>19</v>
      </c>
      <c r="B31" s="28" t="s">
        <v>96</v>
      </c>
      <c r="C31" s="29">
        <v>2006</v>
      </c>
      <c r="D31" s="29" t="s">
        <v>114</v>
      </c>
      <c r="E31" s="47">
        <f t="shared" si="1"/>
        <v>5280581.24</v>
      </c>
      <c r="F31" s="24">
        <v>1</v>
      </c>
      <c r="G31" s="22">
        <f t="shared" si="2"/>
        <v>47812</v>
      </c>
      <c r="H31" s="30">
        <v>1686.2</v>
      </c>
      <c r="I31" s="22">
        <f t="shared" si="3"/>
        <v>150071.80000000002</v>
      </c>
      <c r="J31" s="30">
        <v>1686.2</v>
      </c>
      <c r="K31" s="31">
        <f t="shared" si="4"/>
        <v>75879</v>
      </c>
      <c r="L31" s="27">
        <v>20</v>
      </c>
      <c r="M31" s="25">
        <f t="shared" si="0"/>
        <v>254760</v>
      </c>
      <c r="N31" s="32">
        <f t="shared" si="5"/>
        <v>528522.8</v>
      </c>
      <c r="O31" s="40">
        <v>0</v>
      </c>
      <c r="P31" s="25">
        <f t="shared" si="6"/>
        <v>0</v>
      </c>
      <c r="Q31" s="40">
        <v>518</v>
      </c>
      <c r="R31" s="32">
        <f t="shared" si="7"/>
        <v>378658</v>
      </c>
      <c r="S31" s="25">
        <f t="shared" si="8"/>
        <v>378658</v>
      </c>
      <c r="T31" s="30">
        <v>0</v>
      </c>
      <c r="U31" s="25">
        <v>0</v>
      </c>
      <c r="V31" s="40">
        <v>518</v>
      </c>
      <c r="W31" s="26">
        <f t="shared" si="9"/>
        <v>262108</v>
      </c>
      <c r="X31" s="32">
        <f t="shared" si="10"/>
        <v>262108</v>
      </c>
      <c r="Y31" s="39">
        <f t="shared" si="11"/>
        <v>0</v>
      </c>
      <c r="Z31" s="25">
        <v>0</v>
      </c>
      <c r="AA31" s="25">
        <f t="shared" si="12"/>
        <v>518</v>
      </c>
      <c r="AB31" s="25">
        <f t="shared" si="13"/>
        <v>161616</v>
      </c>
      <c r="AC31" s="25">
        <f t="shared" si="14"/>
        <v>161616</v>
      </c>
      <c r="AD31" s="39">
        <f t="shared" si="15"/>
        <v>0</v>
      </c>
      <c r="AE31" s="25">
        <f t="shared" si="16"/>
        <v>0</v>
      </c>
      <c r="AF31" s="25">
        <f t="shared" si="17"/>
        <v>518</v>
      </c>
      <c r="AG31" s="25">
        <f t="shared" si="18"/>
        <v>119658</v>
      </c>
      <c r="AH31" s="25">
        <f t="shared" si="19"/>
        <v>119658</v>
      </c>
      <c r="AI31" s="33">
        <v>0</v>
      </c>
      <c r="AJ31" s="26">
        <v>0</v>
      </c>
      <c r="AK31" s="26">
        <v>0</v>
      </c>
      <c r="AL31" s="19">
        <v>0</v>
      </c>
      <c r="AM31" s="19">
        <v>0</v>
      </c>
      <c r="AN31" s="19">
        <v>0</v>
      </c>
      <c r="AO31" s="19">
        <v>0</v>
      </c>
      <c r="AP31" s="19">
        <v>0</v>
      </c>
      <c r="AQ31" s="19">
        <v>0</v>
      </c>
      <c r="AR31" s="19">
        <v>0</v>
      </c>
      <c r="AS31" s="19">
        <v>0</v>
      </c>
      <c r="AT31" s="19">
        <v>0</v>
      </c>
      <c r="AU31" s="19">
        <v>0</v>
      </c>
      <c r="AV31" s="19">
        <v>0</v>
      </c>
      <c r="AW31" s="19">
        <v>0</v>
      </c>
      <c r="AX31" s="20">
        <v>0</v>
      </c>
      <c r="AY31" s="34">
        <f t="shared" si="20"/>
        <v>0</v>
      </c>
      <c r="AZ31" s="19">
        <v>0</v>
      </c>
      <c r="BA31" s="41">
        <f t="shared" si="21"/>
        <v>0</v>
      </c>
      <c r="BB31" s="19">
        <v>0</v>
      </c>
      <c r="BC31" s="19">
        <v>0</v>
      </c>
      <c r="BD31" s="19">
        <v>0</v>
      </c>
      <c r="BE31" s="19">
        <v>0</v>
      </c>
      <c r="BF31" s="19">
        <v>0</v>
      </c>
      <c r="BG31" s="19">
        <f t="shared" si="22"/>
        <v>0</v>
      </c>
      <c r="BH31" s="19">
        <v>0</v>
      </c>
      <c r="BI31" s="19">
        <v>0</v>
      </c>
      <c r="BJ31" s="20">
        <v>0</v>
      </c>
      <c r="BK31" s="19">
        <f t="shared" si="23"/>
        <v>0</v>
      </c>
      <c r="BL31" s="20">
        <v>0</v>
      </c>
      <c r="BM31" s="19">
        <v>0</v>
      </c>
      <c r="BN31" s="19">
        <v>0</v>
      </c>
      <c r="BO31" s="19">
        <v>0</v>
      </c>
      <c r="BP31" s="19">
        <v>2079.44</v>
      </c>
      <c r="BQ31" s="19">
        <f t="shared" si="24"/>
        <v>3011029.12</v>
      </c>
      <c r="BR31" s="19">
        <v>0</v>
      </c>
      <c r="BS31" s="19">
        <v>0</v>
      </c>
      <c r="BT31" s="19">
        <v>0</v>
      </c>
      <c r="BU31" s="19">
        <f t="shared" si="25"/>
        <v>0</v>
      </c>
      <c r="BV31" s="19">
        <v>0</v>
      </c>
      <c r="BW31" s="19">
        <v>0</v>
      </c>
      <c r="BX31" s="19">
        <v>0</v>
      </c>
      <c r="BY31" s="19">
        <v>0</v>
      </c>
      <c r="BZ31" s="19">
        <v>33.6</v>
      </c>
      <c r="CA31" s="19">
        <f>BZ31*6400</f>
        <v>215040</v>
      </c>
      <c r="CB31" s="19">
        <v>43.2</v>
      </c>
      <c r="CC31" s="19">
        <f t="shared" si="26"/>
        <v>323438.4</v>
      </c>
      <c r="CD31" s="19">
        <v>0</v>
      </c>
      <c r="CE31" s="19">
        <v>0</v>
      </c>
      <c r="CF31" s="19">
        <v>0</v>
      </c>
      <c r="CG31" s="19">
        <v>0</v>
      </c>
      <c r="CH31" s="19">
        <v>134.28</v>
      </c>
      <c r="CI31" s="19">
        <f t="shared" si="27"/>
        <v>280510.92</v>
      </c>
    </row>
    <row r="32" spans="1:87" s="35" customFormat="1" ht="18.75" customHeight="1">
      <c r="A32" s="38">
        <v>20</v>
      </c>
      <c r="B32" s="28" t="s">
        <v>97</v>
      </c>
      <c r="C32" s="29">
        <v>2007</v>
      </c>
      <c r="D32" s="29" t="s">
        <v>111</v>
      </c>
      <c r="E32" s="47">
        <f t="shared" si="1"/>
        <v>5241256.48</v>
      </c>
      <c r="F32" s="24">
        <v>1</v>
      </c>
      <c r="G32" s="22">
        <f t="shared" si="2"/>
        <v>47812</v>
      </c>
      <c r="H32" s="30">
        <v>1731</v>
      </c>
      <c r="I32" s="22">
        <f t="shared" si="3"/>
        <v>154059</v>
      </c>
      <c r="J32" s="30">
        <v>1731</v>
      </c>
      <c r="K32" s="31">
        <f t="shared" si="4"/>
        <v>77895</v>
      </c>
      <c r="L32" s="27">
        <v>20</v>
      </c>
      <c r="M32" s="25">
        <f t="shared" si="0"/>
        <v>254760</v>
      </c>
      <c r="N32" s="32">
        <f t="shared" si="5"/>
        <v>534526</v>
      </c>
      <c r="O32" s="40">
        <v>0</v>
      </c>
      <c r="P32" s="25">
        <f t="shared" si="6"/>
        <v>0</v>
      </c>
      <c r="Q32" s="40">
        <v>518</v>
      </c>
      <c r="R32" s="32">
        <f t="shared" si="7"/>
        <v>378658</v>
      </c>
      <c r="S32" s="25">
        <f t="shared" si="8"/>
        <v>378658</v>
      </c>
      <c r="T32" s="30">
        <v>0</v>
      </c>
      <c r="U32" s="25">
        <v>0</v>
      </c>
      <c r="V32" s="40">
        <v>518</v>
      </c>
      <c r="W32" s="26">
        <f t="shared" si="9"/>
        <v>262108</v>
      </c>
      <c r="X32" s="32">
        <f t="shared" si="10"/>
        <v>262108</v>
      </c>
      <c r="Y32" s="39">
        <f t="shared" si="11"/>
        <v>0</v>
      </c>
      <c r="Z32" s="25">
        <v>0</v>
      </c>
      <c r="AA32" s="25">
        <f t="shared" si="12"/>
        <v>518</v>
      </c>
      <c r="AB32" s="25">
        <f t="shared" si="13"/>
        <v>161616</v>
      </c>
      <c r="AC32" s="25">
        <f t="shared" si="14"/>
        <v>161616</v>
      </c>
      <c r="AD32" s="39">
        <f t="shared" si="15"/>
        <v>0</v>
      </c>
      <c r="AE32" s="25">
        <f t="shared" si="16"/>
        <v>0</v>
      </c>
      <c r="AF32" s="25">
        <f t="shared" si="17"/>
        <v>518</v>
      </c>
      <c r="AG32" s="25">
        <f t="shared" si="18"/>
        <v>119658</v>
      </c>
      <c r="AH32" s="25">
        <f t="shared" si="19"/>
        <v>119658</v>
      </c>
      <c r="AI32" s="39">
        <v>0</v>
      </c>
      <c r="AJ32" s="25">
        <v>0</v>
      </c>
      <c r="AK32" s="25">
        <v>0</v>
      </c>
      <c r="AL32" s="19">
        <v>0</v>
      </c>
      <c r="AM32" s="19">
        <v>0</v>
      </c>
      <c r="AN32" s="19">
        <v>0</v>
      </c>
      <c r="AO32" s="19">
        <v>0</v>
      </c>
      <c r="AP32" s="19">
        <v>0</v>
      </c>
      <c r="AQ32" s="19">
        <v>0</v>
      </c>
      <c r="AR32" s="19">
        <v>0</v>
      </c>
      <c r="AS32" s="19">
        <v>0</v>
      </c>
      <c r="AT32" s="19">
        <v>0</v>
      </c>
      <c r="AU32" s="19">
        <v>0</v>
      </c>
      <c r="AV32" s="19">
        <v>0</v>
      </c>
      <c r="AW32" s="19">
        <v>0</v>
      </c>
      <c r="AX32" s="20">
        <v>0</v>
      </c>
      <c r="AY32" s="34">
        <f t="shared" si="20"/>
        <v>0</v>
      </c>
      <c r="AZ32" s="19">
        <v>0</v>
      </c>
      <c r="BA32" s="41">
        <f t="shared" si="21"/>
        <v>0</v>
      </c>
      <c r="BB32" s="19">
        <v>0</v>
      </c>
      <c r="BC32" s="19">
        <v>0</v>
      </c>
      <c r="BD32" s="19">
        <v>0</v>
      </c>
      <c r="BE32" s="19">
        <v>0</v>
      </c>
      <c r="BF32" s="19">
        <v>0</v>
      </c>
      <c r="BG32" s="19">
        <f t="shared" si="22"/>
        <v>0</v>
      </c>
      <c r="BH32" s="19">
        <v>0</v>
      </c>
      <c r="BI32" s="19">
        <v>0</v>
      </c>
      <c r="BJ32" s="20">
        <v>0</v>
      </c>
      <c r="BK32" s="19">
        <f t="shared" si="23"/>
        <v>0</v>
      </c>
      <c r="BL32" s="20">
        <v>0</v>
      </c>
      <c r="BM32" s="19">
        <v>0</v>
      </c>
      <c r="BN32" s="19">
        <v>0</v>
      </c>
      <c r="BO32" s="19">
        <v>0</v>
      </c>
      <c r="BP32" s="19">
        <v>2079.44</v>
      </c>
      <c r="BQ32" s="19">
        <f t="shared" si="24"/>
        <v>3011029.12</v>
      </c>
      <c r="BR32" s="19">
        <v>0</v>
      </c>
      <c r="BS32" s="19">
        <v>0</v>
      </c>
      <c r="BT32" s="19">
        <v>0</v>
      </c>
      <c r="BU32" s="19">
        <f t="shared" si="25"/>
        <v>0</v>
      </c>
      <c r="BV32" s="19">
        <v>0</v>
      </c>
      <c r="BW32" s="19">
        <v>0</v>
      </c>
      <c r="BX32" s="19">
        <v>0</v>
      </c>
      <c r="BY32" s="19">
        <v>0</v>
      </c>
      <c r="BZ32" s="19">
        <v>26.4</v>
      </c>
      <c r="CA32" s="19">
        <f>BZ32*6400</f>
        <v>168960</v>
      </c>
      <c r="CB32" s="19">
        <v>43.2</v>
      </c>
      <c r="CC32" s="19">
        <f t="shared" si="26"/>
        <v>323438.4</v>
      </c>
      <c r="CD32" s="19">
        <v>0</v>
      </c>
      <c r="CE32" s="19">
        <v>0</v>
      </c>
      <c r="CF32" s="19">
        <v>0</v>
      </c>
      <c r="CG32" s="19">
        <v>0</v>
      </c>
      <c r="CH32" s="19">
        <v>134.64</v>
      </c>
      <c r="CI32" s="19">
        <f t="shared" si="27"/>
        <v>281262.95999999996</v>
      </c>
    </row>
    <row r="33" spans="1:87" s="35" customFormat="1" ht="18.75" customHeight="1">
      <c r="A33" s="38">
        <v>21</v>
      </c>
      <c r="B33" s="28" t="s">
        <v>98</v>
      </c>
      <c r="C33" s="29">
        <v>2009</v>
      </c>
      <c r="D33" s="29" t="s">
        <v>113</v>
      </c>
      <c r="E33" s="47">
        <f t="shared" si="1"/>
        <v>3530337.8</v>
      </c>
      <c r="F33" s="24">
        <v>1</v>
      </c>
      <c r="G33" s="22">
        <f t="shared" si="2"/>
        <v>47812</v>
      </c>
      <c r="H33" s="30">
        <v>2207.9</v>
      </c>
      <c r="I33" s="22">
        <f t="shared" si="3"/>
        <v>196503.1</v>
      </c>
      <c r="J33" s="30">
        <v>2207.9</v>
      </c>
      <c r="K33" s="31">
        <f t="shared" si="4"/>
        <v>99355.5</v>
      </c>
      <c r="L33" s="27">
        <v>20</v>
      </c>
      <c r="M33" s="25">
        <f t="shared" si="0"/>
        <v>254760</v>
      </c>
      <c r="N33" s="32">
        <f t="shared" si="5"/>
        <v>598430.6</v>
      </c>
      <c r="O33" s="40">
        <v>0</v>
      </c>
      <c r="P33" s="25">
        <f t="shared" si="6"/>
        <v>0</v>
      </c>
      <c r="Q33" s="40">
        <v>722.4</v>
      </c>
      <c r="R33" s="32">
        <f t="shared" si="7"/>
        <v>528074.4</v>
      </c>
      <c r="S33" s="25">
        <f t="shared" si="8"/>
        <v>528074.4</v>
      </c>
      <c r="T33" s="30">
        <v>0</v>
      </c>
      <c r="U33" s="25">
        <v>0</v>
      </c>
      <c r="V33" s="40">
        <v>722.4</v>
      </c>
      <c r="W33" s="26">
        <f t="shared" si="9"/>
        <v>365534.39999999997</v>
      </c>
      <c r="X33" s="32">
        <f t="shared" si="10"/>
        <v>365534.39999999997</v>
      </c>
      <c r="Y33" s="39">
        <f t="shared" si="11"/>
        <v>0</v>
      </c>
      <c r="Z33" s="25">
        <v>0</v>
      </c>
      <c r="AA33" s="25">
        <f t="shared" si="12"/>
        <v>722.4</v>
      </c>
      <c r="AB33" s="25">
        <f t="shared" si="13"/>
        <v>225388.8</v>
      </c>
      <c r="AC33" s="25">
        <f t="shared" si="14"/>
        <v>225388.8</v>
      </c>
      <c r="AD33" s="39">
        <f t="shared" si="15"/>
        <v>0</v>
      </c>
      <c r="AE33" s="25">
        <f t="shared" si="16"/>
        <v>0</v>
      </c>
      <c r="AF33" s="25">
        <f t="shared" si="17"/>
        <v>722.4</v>
      </c>
      <c r="AG33" s="25">
        <f t="shared" si="18"/>
        <v>166874.4</v>
      </c>
      <c r="AH33" s="25">
        <f t="shared" si="19"/>
        <v>166874.4</v>
      </c>
      <c r="AI33" s="33">
        <v>0</v>
      </c>
      <c r="AJ33" s="26">
        <v>0</v>
      </c>
      <c r="AK33" s="26">
        <v>0</v>
      </c>
      <c r="AL33" s="19">
        <v>0</v>
      </c>
      <c r="AM33" s="19">
        <v>0</v>
      </c>
      <c r="AN33" s="19">
        <v>0</v>
      </c>
      <c r="AO33" s="19">
        <v>0</v>
      </c>
      <c r="AP33" s="19">
        <v>0</v>
      </c>
      <c r="AQ33" s="19">
        <v>0</v>
      </c>
      <c r="AR33" s="19">
        <v>0</v>
      </c>
      <c r="AS33" s="19">
        <v>0</v>
      </c>
      <c r="AT33" s="19">
        <v>0</v>
      </c>
      <c r="AU33" s="19">
        <v>0</v>
      </c>
      <c r="AV33" s="19">
        <v>0</v>
      </c>
      <c r="AW33" s="19">
        <v>0</v>
      </c>
      <c r="AX33" s="20">
        <v>979.2</v>
      </c>
      <c r="AY33" s="34">
        <f t="shared" si="20"/>
        <v>1646035.2000000002</v>
      </c>
      <c r="AZ33" s="19">
        <v>0</v>
      </c>
      <c r="BA33" s="41">
        <f t="shared" si="21"/>
        <v>0</v>
      </c>
      <c r="BB33" s="19">
        <v>0</v>
      </c>
      <c r="BC33" s="19">
        <v>0</v>
      </c>
      <c r="BD33" s="19">
        <v>0</v>
      </c>
      <c r="BE33" s="19">
        <v>0</v>
      </c>
      <c r="BF33" s="19">
        <v>0</v>
      </c>
      <c r="BG33" s="19">
        <f t="shared" si="22"/>
        <v>0</v>
      </c>
      <c r="BH33" s="19">
        <v>0</v>
      </c>
      <c r="BI33" s="19">
        <v>0</v>
      </c>
      <c r="BJ33" s="20">
        <v>0</v>
      </c>
      <c r="BK33" s="19">
        <f t="shared" si="23"/>
        <v>0</v>
      </c>
      <c r="BL33" s="20">
        <v>0</v>
      </c>
      <c r="BM33" s="19">
        <f t="shared" si="28"/>
        <v>0</v>
      </c>
      <c r="BN33" s="19">
        <v>0</v>
      </c>
      <c r="BO33" s="19">
        <v>0</v>
      </c>
      <c r="BP33" s="19">
        <v>0</v>
      </c>
      <c r="BQ33" s="19">
        <f t="shared" si="24"/>
        <v>0</v>
      </c>
      <c r="BR33" s="19">
        <v>0</v>
      </c>
      <c r="BS33" s="19">
        <v>0</v>
      </c>
      <c r="BT33" s="19">
        <v>0</v>
      </c>
      <c r="BU33" s="19">
        <f t="shared" si="25"/>
        <v>0</v>
      </c>
      <c r="BV33" s="19">
        <v>0</v>
      </c>
      <c r="BW33" s="19">
        <v>0</v>
      </c>
      <c r="BX33" s="19">
        <v>0</v>
      </c>
      <c r="BY33" s="19">
        <v>0</v>
      </c>
      <c r="BZ33" s="19">
        <v>0</v>
      </c>
      <c r="CA33" s="19">
        <v>0</v>
      </c>
      <c r="CB33" s="19">
        <v>0</v>
      </c>
      <c r="CC33" s="19">
        <f t="shared" si="26"/>
        <v>0</v>
      </c>
      <c r="CD33" s="19">
        <v>0</v>
      </c>
      <c r="CE33" s="19">
        <v>0</v>
      </c>
      <c r="CF33" s="19">
        <v>0</v>
      </c>
      <c r="CG33" s="19">
        <v>0</v>
      </c>
      <c r="CH33" s="19">
        <v>0</v>
      </c>
      <c r="CI33" s="19">
        <f t="shared" si="27"/>
        <v>0</v>
      </c>
    </row>
    <row r="34" spans="1:87" s="35" customFormat="1" ht="18.75" customHeight="1">
      <c r="A34" s="51">
        <v>22</v>
      </c>
      <c r="B34" s="28" t="s">
        <v>99</v>
      </c>
      <c r="C34" s="29">
        <v>2007</v>
      </c>
      <c r="D34" s="29" t="s">
        <v>111</v>
      </c>
      <c r="E34" s="47">
        <f t="shared" si="1"/>
        <v>4889539.800000001</v>
      </c>
      <c r="F34" s="24">
        <v>1</v>
      </c>
      <c r="G34" s="22">
        <f t="shared" si="2"/>
        <v>47812</v>
      </c>
      <c r="H34" s="30">
        <v>2174.7</v>
      </c>
      <c r="I34" s="22">
        <f t="shared" si="3"/>
        <v>193548.3</v>
      </c>
      <c r="J34" s="30">
        <v>2174.7</v>
      </c>
      <c r="K34" s="31">
        <f t="shared" si="4"/>
        <v>97861.49999999999</v>
      </c>
      <c r="L34" s="27">
        <v>20</v>
      </c>
      <c r="M34" s="25">
        <f t="shared" si="0"/>
        <v>254760</v>
      </c>
      <c r="N34" s="32">
        <f t="shared" si="5"/>
        <v>593981.8</v>
      </c>
      <c r="O34" s="40">
        <v>0</v>
      </c>
      <c r="P34" s="25">
        <f t="shared" si="6"/>
        <v>0</v>
      </c>
      <c r="Q34" s="40">
        <v>1444.2</v>
      </c>
      <c r="R34" s="32">
        <f t="shared" si="7"/>
        <v>1055710.2</v>
      </c>
      <c r="S34" s="25">
        <f t="shared" si="8"/>
        <v>1055710.2</v>
      </c>
      <c r="T34" s="30">
        <v>0</v>
      </c>
      <c r="U34" s="25">
        <v>0</v>
      </c>
      <c r="V34" s="40">
        <v>1444.2</v>
      </c>
      <c r="W34" s="26">
        <f t="shared" si="9"/>
        <v>730765.2000000001</v>
      </c>
      <c r="X34" s="32">
        <f t="shared" si="10"/>
        <v>730765.2000000001</v>
      </c>
      <c r="Y34" s="39">
        <f t="shared" si="11"/>
        <v>0</v>
      </c>
      <c r="Z34" s="25">
        <v>0</v>
      </c>
      <c r="AA34" s="25">
        <f t="shared" si="12"/>
        <v>1444.2</v>
      </c>
      <c r="AB34" s="25">
        <f t="shared" si="13"/>
        <v>450590.4</v>
      </c>
      <c r="AC34" s="25">
        <f t="shared" si="14"/>
        <v>450590.4</v>
      </c>
      <c r="AD34" s="39">
        <f t="shared" si="15"/>
        <v>0</v>
      </c>
      <c r="AE34" s="25">
        <f t="shared" si="16"/>
        <v>0</v>
      </c>
      <c r="AF34" s="25">
        <f t="shared" si="17"/>
        <v>1444.2</v>
      </c>
      <c r="AG34" s="25">
        <f t="shared" si="18"/>
        <v>333610.2</v>
      </c>
      <c r="AH34" s="25">
        <f t="shared" si="19"/>
        <v>333610.2</v>
      </c>
      <c r="AI34" s="39">
        <v>0</v>
      </c>
      <c r="AJ34" s="25">
        <v>0</v>
      </c>
      <c r="AK34" s="25">
        <v>0</v>
      </c>
      <c r="AL34" s="19">
        <v>0</v>
      </c>
      <c r="AM34" s="19">
        <v>0</v>
      </c>
      <c r="AN34" s="19">
        <v>0</v>
      </c>
      <c r="AO34" s="19">
        <v>0</v>
      </c>
      <c r="AP34" s="19">
        <v>0</v>
      </c>
      <c r="AQ34" s="19">
        <v>0</v>
      </c>
      <c r="AR34" s="19">
        <v>0</v>
      </c>
      <c r="AS34" s="19">
        <v>0</v>
      </c>
      <c r="AT34" s="19">
        <v>0</v>
      </c>
      <c r="AU34" s="19">
        <v>0</v>
      </c>
      <c r="AV34" s="19">
        <v>0</v>
      </c>
      <c r="AW34" s="19">
        <v>0</v>
      </c>
      <c r="AX34" s="20">
        <v>936</v>
      </c>
      <c r="AY34" s="34">
        <f t="shared" si="20"/>
        <v>1573416</v>
      </c>
      <c r="AZ34" s="19">
        <v>0</v>
      </c>
      <c r="BA34" s="41">
        <f t="shared" si="21"/>
        <v>0</v>
      </c>
      <c r="BB34" s="19">
        <v>0</v>
      </c>
      <c r="BC34" s="19">
        <v>0</v>
      </c>
      <c r="BD34" s="19">
        <v>0</v>
      </c>
      <c r="BE34" s="19">
        <v>0</v>
      </c>
      <c r="BF34" s="19">
        <v>0</v>
      </c>
      <c r="BG34" s="19">
        <f t="shared" si="22"/>
        <v>0</v>
      </c>
      <c r="BH34" s="19">
        <v>0</v>
      </c>
      <c r="BI34" s="19">
        <v>0</v>
      </c>
      <c r="BJ34" s="20">
        <v>0</v>
      </c>
      <c r="BK34" s="19">
        <f t="shared" si="23"/>
        <v>0</v>
      </c>
      <c r="BL34" s="20">
        <v>0</v>
      </c>
      <c r="BM34" s="19">
        <f t="shared" si="28"/>
        <v>0</v>
      </c>
      <c r="BN34" s="19">
        <v>0</v>
      </c>
      <c r="BO34" s="19">
        <v>0</v>
      </c>
      <c r="BP34" s="19">
        <v>0</v>
      </c>
      <c r="BQ34" s="19">
        <f t="shared" si="24"/>
        <v>0</v>
      </c>
      <c r="BR34" s="19">
        <v>0</v>
      </c>
      <c r="BS34" s="19">
        <v>0</v>
      </c>
      <c r="BT34" s="19">
        <v>0</v>
      </c>
      <c r="BU34" s="19">
        <f t="shared" si="25"/>
        <v>0</v>
      </c>
      <c r="BV34" s="19">
        <v>0</v>
      </c>
      <c r="BW34" s="19">
        <v>0</v>
      </c>
      <c r="BX34" s="19">
        <v>2443</v>
      </c>
      <c r="BY34" s="19">
        <v>151466</v>
      </c>
      <c r="BZ34" s="19">
        <v>0</v>
      </c>
      <c r="CA34" s="19">
        <v>0</v>
      </c>
      <c r="CB34" s="19">
        <v>0</v>
      </c>
      <c r="CC34" s="19">
        <f t="shared" si="26"/>
        <v>0</v>
      </c>
      <c r="CD34" s="19">
        <v>0</v>
      </c>
      <c r="CE34" s="19">
        <v>0</v>
      </c>
      <c r="CF34" s="19">
        <v>0</v>
      </c>
      <c r="CG34" s="19">
        <v>0</v>
      </c>
      <c r="CH34" s="19">
        <v>0</v>
      </c>
      <c r="CI34" s="19">
        <f t="shared" si="27"/>
        <v>0</v>
      </c>
    </row>
    <row r="35" spans="1:87" s="35" customFormat="1" ht="18.75" customHeight="1">
      <c r="A35" s="38">
        <v>23</v>
      </c>
      <c r="B35" s="28" t="s">
        <v>100</v>
      </c>
      <c r="C35" s="29">
        <v>2013</v>
      </c>
      <c r="D35" s="29" t="s">
        <v>106</v>
      </c>
      <c r="E35" s="47">
        <f t="shared" si="1"/>
        <v>8299761.1</v>
      </c>
      <c r="F35" s="24">
        <v>4</v>
      </c>
      <c r="G35" s="22">
        <f t="shared" si="2"/>
        <v>191248</v>
      </c>
      <c r="H35" s="30">
        <v>4628.8</v>
      </c>
      <c r="I35" s="22">
        <f t="shared" si="3"/>
        <v>411963.2</v>
      </c>
      <c r="J35" s="30">
        <v>4628.8</v>
      </c>
      <c r="K35" s="31">
        <f t="shared" si="4"/>
        <v>208296</v>
      </c>
      <c r="L35" s="27">
        <v>28</v>
      </c>
      <c r="M35" s="25">
        <f t="shared" si="0"/>
        <v>356664</v>
      </c>
      <c r="N35" s="32">
        <f t="shared" si="5"/>
        <v>1168171.2</v>
      </c>
      <c r="O35" s="40">
        <v>0</v>
      </c>
      <c r="P35" s="25">
        <f t="shared" si="6"/>
        <v>0</v>
      </c>
      <c r="Q35" s="40">
        <v>790.8</v>
      </c>
      <c r="R35" s="32">
        <f t="shared" si="7"/>
        <v>578074.7999999999</v>
      </c>
      <c r="S35" s="25">
        <f t="shared" si="8"/>
        <v>578074.7999999999</v>
      </c>
      <c r="T35" s="30">
        <v>0</v>
      </c>
      <c r="U35" s="25">
        <v>0</v>
      </c>
      <c r="V35" s="40">
        <v>790.8</v>
      </c>
      <c r="W35" s="26">
        <f t="shared" si="9"/>
        <v>400144.8</v>
      </c>
      <c r="X35" s="32">
        <f t="shared" si="10"/>
        <v>400144.8</v>
      </c>
      <c r="Y35" s="39">
        <f t="shared" si="11"/>
        <v>0</v>
      </c>
      <c r="Z35" s="25">
        <v>0</v>
      </c>
      <c r="AA35" s="25">
        <f t="shared" si="12"/>
        <v>790.8</v>
      </c>
      <c r="AB35" s="25">
        <f t="shared" si="13"/>
        <v>246729.59999999998</v>
      </c>
      <c r="AC35" s="25">
        <f t="shared" si="14"/>
        <v>246729.59999999998</v>
      </c>
      <c r="AD35" s="39">
        <f t="shared" si="15"/>
        <v>0</v>
      </c>
      <c r="AE35" s="25">
        <f t="shared" si="16"/>
        <v>0</v>
      </c>
      <c r="AF35" s="25">
        <f t="shared" si="17"/>
        <v>790.8</v>
      </c>
      <c r="AG35" s="25">
        <f t="shared" si="18"/>
        <v>182674.8</v>
      </c>
      <c r="AH35" s="25">
        <f t="shared" si="19"/>
        <v>182674.8</v>
      </c>
      <c r="AI35" s="33">
        <v>0</v>
      </c>
      <c r="AJ35" s="26">
        <v>0</v>
      </c>
      <c r="AK35" s="26">
        <v>0</v>
      </c>
      <c r="AL35" s="19">
        <v>0</v>
      </c>
      <c r="AM35" s="19">
        <v>0</v>
      </c>
      <c r="AN35" s="19">
        <v>0</v>
      </c>
      <c r="AO35" s="19">
        <v>0</v>
      </c>
      <c r="AP35" s="19">
        <v>0</v>
      </c>
      <c r="AQ35" s="19">
        <v>0</v>
      </c>
      <c r="AR35" s="19">
        <v>0</v>
      </c>
      <c r="AS35" s="19">
        <v>0</v>
      </c>
      <c r="AT35" s="19">
        <v>0</v>
      </c>
      <c r="AU35" s="19">
        <v>0</v>
      </c>
      <c r="AV35" s="19">
        <v>0</v>
      </c>
      <c r="AW35" s="19">
        <v>0</v>
      </c>
      <c r="AX35" s="20">
        <v>489.4</v>
      </c>
      <c r="AY35" s="34">
        <f t="shared" si="20"/>
        <v>822681.3999999999</v>
      </c>
      <c r="AZ35" s="19">
        <v>0</v>
      </c>
      <c r="BA35" s="41">
        <f t="shared" si="21"/>
        <v>0</v>
      </c>
      <c r="BB35" s="19">
        <v>0</v>
      </c>
      <c r="BC35" s="19">
        <v>0</v>
      </c>
      <c r="BD35" s="19">
        <v>0</v>
      </c>
      <c r="BE35" s="19">
        <v>0</v>
      </c>
      <c r="BF35" s="19">
        <v>0</v>
      </c>
      <c r="BG35" s="19">
        <f t="shared" si="22"/>
        <v>0</v>
      </c>
      <c r="BH35" s="19">
        <v>0</v>
      </c>
      <c r="BI35" s="19">
        <v>0</v>
      </c>
      <c r="BJ35" s="20">
        <v>0</v>
      </c>
      <c r="BK35" s="19">
        <f t="shared" si="23"/>
        <v>0</v>
      </c>
      <c r="BL35" s="20">
        <v>0</v>
      </c>
      <c r="BM35" s="19">
        <v>0</v>
      </c>
      <c r="BN35" s="19">
        <v>0</v>
      </c>
      <c r="BO35" s="19">
        <v>0</v>
      </c>
      <c r="BP35" s="19">
        <v>3232.72</v>
      </c>
      <c r="BQ35" s="19">
        <f t="shared" si="24"/>
        <v>4680978.56</v>
      </c>
      <c r="BR35" s="19">
        <v>0</v>
      </c>
      <c r="BS35" s="19">
        <v>0</v>
      </c>
      <c r="BT35" s="19">
        <v>0</v>
      </c>
      <c r="BU35" s="19">
        <f t="shared" si="25"/>
        <v>0</v>
      </c>
      <c r="BV35" s="19">
        <v>0</v>
      </c>
      <c r="BW35" s="19">
        <v>0</v>
      </c>
      <c r="BX35" s="19">
        <v>0</v>
      </c>
      <c r="BY35" s="19">
        <v>0</v>
      </c>
      <c r="BZ35" s="19">
        <v>0</v>
      </c>
      <c r="CA35" s="19">
        <v>0</v>
      </c>
      <c r="CB35" s="19">
        <v>0</v>
      </c>
      <c r="CC35" s="19">
        <f t="shared" si="26"/>
        <v>0</v>
      </c>
      <c r="CD35" s="19">
        <v>0</v>
      </c>
      <c r="CE35" s="19">
        <v>0</v>
      </c>
      <c r="CF35" s="19">
        <v>0</v>
      </c>
      <c r="CG35" s="19">
        <v>0</v>
      </c>
      <c r="CH35" s="19">
        <v>105.46</v>
      </c>
      <c r="CI35" s="19">
        <f t="shared" si="27"/>
        <v>220305.93999999997</v>
      </c>
    </row>
    <row r="36" spans="1:87" s="35" customFormat="1" ht="18.75" customHeight="1">
      <c r="A36" s="38">
        <v>24</v>
      </c>
      <c r="B36" s="28" t="s">
        <v>101</v>
      </c>
      <c r="C36" s="29">
        <v>2013</v>
      </c>
      <c r="D36" s="29" t="s">
        <v>106</v>
      </c>
      <c r="E36" s="47">
        <f t="shared" si="1"/>
        <v>7996259.72</v>
      </c>
      <c r="F36" s="24">
        <v>4</v>
      </c>
      <c r="G36" s="22">
        <f t="shared" si="2"/>
        <v>191248</v>
      </c>
      <c r="H36" s="30">
        <v>4655</v>
      </c>
      <c r="I36" s="22">
        <f t="shared" si="3"/>
        <v>414295</v>
      </c>
      <c r="J36" s="30">
        <v>4655</v>
      </c>
      <c r="K36" s="31">
        <f t="shared" si="4"/>
        <v>209475</v>
      </c>
      <c r="L36" s="27">
        <v>28</v>
      </c>
      <c r="M36" s="25">
        <f t="shared" si="0"/>
        <v>356664</v>
      </c>
      <c r="N36" s="32">
        <f t="shared" si="5"/>
        <v>1171682</v>
      </c>
      <c r="O36" s="40">
        <v>0</v>
      </c>
      <c r="P36" s="25">
        <f t="shared" si="6"/>
        <v>0</v>
      </c>
      <c r="Q36" s="40">
        <v>790.8</v>
      </c>
      <c r="R36" s="32">
        <f t="shared" si="7"/>
        <v>578074.7999999999</v>
      </c>
      <c r="S36" s="25">
        <f t="shared" si="8"/>
        <v>578074.7999999999</v>
      </c>
      <c r="T36" s="30">
        <v>0</v>
      </c>
      <c r="U36" s="25">
        <v>0</v>
      </c>
      <c r="V36" s="40">
        <v>790.8</v>
      </c>
      <c r="W36" s="26">
        <f t="shared" si="9"/>
        <v>400144.8</v>
      </c>
      <c r="X36" s="32">
        <f t="shared" si="10"/>
        <v>400144.8</v>
      </c>
      <c r="Y36" s="39">
        <f t="shared" si="11"/>
        <v>0</v>
      </c>
      <c r="Z36" s="25">
        <v>0</v>
      </c>
      <c r="AA36" s="25">
        <f t="shared" si="12"/>
        <v>790.8</v>
      </c>
      <c r="AB36" s="25">
        <f t="shared" si="13"/>
        <v>246729.59999999998</v>
      </c>
      <c r="AC36" s="25">
        <f t="shared" si="14"/>
        <v>246729.59999999998</v>
      </c>
      <c r="AD36" s="39">
        <f t="shared" si="15"/>
        <v>0</v>
      </c>
      <c r="AE36" s="25">
        <f t="shared" si="16"/>
        <v>0</v>
      </c>
      <c r="AF36" s="25">
        <f t="shared" si="17"/>
        <v>790.8</v>
      </c>
      <c r="AG36" s="25">
        <f t="shared" si="18"/>
        <v>182674.8</v>
      </c>
      <c r="AH36" s="25">
        <f t="shared" si="19"/>
        <v>182674.8</v>
      </c>
      <c r="AI36" s="39">
        <v>0</v>
      </c>
      <c r="AJ36" s="25">
        <v>0</v>
      </c>
      <c r="AK36" s="25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v>0</v>
      </c>
      <c r="AR36" s="19">
        <v>0</v>
      </c>
      <c r="AS36" s="19">
        <v>0</v>
      </c>
      <c r="AT36" s="19">
        <v>0</v>
      </c>
      <c r="AU36" s="19">
        <v>0</v>
      </c>
      <c r="AV36" s="19">
        <v>0</v>
      </c>
      <c r="AW36" s="19">
        <v>0</v>
      </c>
      <c r="AX36" s="20">
        <v>489.4</v>
      </c>
      <c r="AY36" s="34">
        <f t="shared" si="20"/>
        <v>822681.3999999999</v>
      </c>
      <c r="AZ36" s="19">
        <v>0</v>
      </c>
      <c r="BA36" s="41">
        <f t="shared" si="21"/>
        <v>0</v>
      </c>
      <c r="BB36" s="19">
        <v>0</v>
      </c>
      <c r="BC36" s="19">
        <v>0</v>
      </c>
      <c r="BD36" s="19">
        <v>0</v>
      </c>
      <c r="BE36" s="19">
        <v>0</v>
      </c>
      <c r="BF36" s="19">
        <v>0</v>
      </c>
      <c r="BG36" s="19">
        <f t="shared" si="22"/>
        <v>0</v>
      </c>
      <c r="BH36" s="19">
        <v>0</v>
      </c>
      <c r="BI36" s="19">
        <v>0</v>
      </c>
      <c r="BJ36" s="20">
        <v>0</v>
      </c>
      <c r="BK36" s="19">
        <f t="shared" si="23"/>
        <v>0</v>
      </c>
      <c r="BL36" s="20">
        <v>0</v>
      </c>
      <c r="BM36" s="19">
        <v>0</v>
      </c>
      <c r="BN36" s="19">
        <v>0</v>
      </c>
      <c r="BO36" s="19">
        <v>0</v>
      </c>
      <c r="BP36" s="19">
        <v>3172.84</v>
      </c>
      <c r="BQ36" s="19">
        <f t="shared" si="24"/>
        <v>4594272.32</v>
      </c>
      <c r="BR36" s="19">
        <v>0</v>
      </c>
      <c r="BS36" s="19">
        <v>0</v>
      </c>
      <c r="BT36" s="19">
        <v>0</v>
      </c>
      <c r="BU36" s="19">
        <f t="shared" si="25"/>
        <v>0</v>
      </c>
      <c r="BV36" s="19">
        <v>0</v>
      </c>
      <c r="BW36" s="19">
        <v>0</v>
      </c>
      <c r="BX36" s="19">
        <v>0</v>
      </c>
      <c r="BY36" s="19">
        <v>0</v>
      </c>
      <c r="BZ36" s="19">
        <v>0</v>
      </c>
      <c r="CA36" s="19">
        <v>0</v>
      </c>
      <c r="CB36" s="19">
        <v>0</v>
      </c>
      <c r="CC36" s="19">
        <f t="shared" si="26"/>
        <v>0</v>
      </c>
      <c r="CD36" s="19">
        <v>0</v>
      </c>
      <c r="CE36" s="19">
        <v>0</v>
      </c>
      <c r="CF36" s="19">
        <v>0</v>
      </c>
      <c r="CG36" s="19">
        <v>0</v>
      </c>
      <c r="CH36" s="19">
        <v>0</v>
      </c>
      <c r="CI36" s="19">
        <f t="shared" si="27"/>
        <v>0</v>
      </c>
    </row>
    <row r="37" spans="1:87" s="35" customFormat="1" ht="18.75" customHeight="1">
      <c r="A37" s="38">
        <v>25</v>
      </c>
      <c r="B37" s="28" t="s">
        <v>102</v>
      </c>
      <c r="C37" s="29"/>
      <c r="D37" s="29"/>
      <c r="E37" s="47">
        <f t="shared" si="1"/>
        <v>10604786</v>
      </c>
      <c r="F37" s="24">
        <v>4</v>
      </c>
      <c r="G37" s="22">
        <f t="shared" si="2"/>
        <v>191248</v>
      </c>
      <c r="H37" s="30">
        <v>6526</v>
      </c>
      <c r="I37" s="22">
        <f t="shared" si="3"/>
        <v>580814</v>
      </c>
      <c r="J37" s="30">
        <v>6526</v>
      </c>
      <c r="K37" s="31">
        <f t="shared" si="4"/>
        <v>293670</v>
      </c>
      <c r="L37" s="27">
        <v>72</v>
      </c>
      <c r="M37" s="25">
        <f t="shared" si="0"/>
        <v>917136</v>
      </c>
      <c r="N37" s="32">
        <f t="shared" si="5"/>
        <v>1982868</v>
      </c>
      <c r="O37" s="40">
        <v>0</v>
      </c>
      <c r="P37" s="25">
        <f t="shared" si="6"/>
        <v>0</v>
      </c>
      <c r="Q37" s="40">
        <v>3276.1</v>
      </c>
      <c r="R37" s="32">
        <f t="shared" si="7"/>
        <v>2394829.1</v>
      </c>
      <c r="S37" s="25">
        <f t="shared" si="8"/>
        <v>2394829.1</v>
      </c>
      <c r="T37" s="30">
        <v>0</v>
      </c>
      <c r="U37" s="25">
        <v>0</v>
      </c>
      <c r="V37" s="40">
        <v>3276.1</v>
      </c>
      <c r="W37" s="26">
        <f t="shared" si="9"/>
        <v>1657706.5999999999</v>
      </c>
      <c r="X37" s="32">
        <f t="shared" si="10"/>
        <v>1657706.5999999999</v>
      </c>
      <c r="Y37" s="39">
        <f t="shared" si="11"/>
        <v>0</v>
      </c>
      <c r="Z37" s="25">
        <v>0</v>
      </c>
      <c r="AA37" s="25">
        <f t="shared" si="12"/>
        <v>3276.1</v>
      </c>
      <c r="AB37" s="25">
        <f t="shared" si="13"/>
        <v>1022143.2</v>
      </c>
      <c r="AC37" s="25">
        <f t="shared" si="14"/>
        <v>1022143.2</v>
      </c>
      <c r="AD37" s="39">
        <f t="shared" si="15"/>
        <v>0</v>
      </c>
      <c r="AE37" s="25">
        <f t="shared" si="16"/>
        <v>0</v>
      </c>
      <c r="AF37" s="25">
        <f t="shared" si="17"/>
        <v>3276.1</v>
      </c>
      <c r="AG37" s="25">
        <f t="shared" si="18"/>
        <v>756779.1</v>
      </c>
      <c r="AH37" s="25">
        <f t="shared" si="19"/>
        <v>756779.1</v>
      </c>
      <c r="AI37" s="33">
        <v>0</v>
      </c>
      <c r="AJ37" s="26">
        <v>0</v>
      </c>
      <c r="AK37" s="26">
        <v>0</v>
      </c>
      <c r="AL37" s="19">
        <v>0</v>
      </c>
      <c r="AM37" s="19">
        <v>0</v>
      </c>
      <c r="AN37" s="19">
        <v>0</v>
      </c>
      <c r="AO37" s="19">
        <v>0</v>
      </c>
      <c r="AP37" s="19">
        <v>0</v>
      </c>
      <c r="AQ37" s="19">
        <v>0</v>
      </c>
      <c r="AR37" s="19">
        <v>0</v>
      </c>
      <c r="AS37" s="19">
        <v>0</v>
      </c>
      <c r="AT37" s="19">
        <v>0</v>
      </c>
      <c r="AU37" s="19">
        <v>0</v>
      </c>
      <c r="AV37" s="19">
        <v>0</v>
      </c>
      <c r="AW37" s="19">
        <v>0</v>
      </c>
      <c r="AX37" s="20">
        <v>1660</v>
      </c>
      <c r="AY37" s="34">
        <f t="shared" si="20"/>
        <v>2790460</v>
      </c>
      <c r="AZ37" s="19">
        <v>0</v>
      </c>
      <c r="BA37" s="41">
        <f t="shared" si="21"/>
        <v>0</v>
      </c>
      <c r="BB37" s="19">
        <v>0</v>
      </c>
      <c r="BC37" s="19">
        <v>0</v>
      </c>
      <c r="BD37" s="19">
        <v>0</v>
      </c>
      <c r="BE37" s="19">
        <v>0</v>
      </c>
      <c r="BF37" s="19">
        <v>0</v>
      </c>
      <c r="BG37" s="19">
        <f t="shared" si="22"/>
        <v>0</v>
      </c>
      <c r="BH37" s="19">
        <v>0</v>
      </c>
      <c r="BI37" s="19">
        <v>0</v>
      </c>
      <c r="BJ37" s="20">
        <v>0</v>
      </c>
      <c r="BK37" s="19">
        <f t="shared" si="23"/>
        <v>0</v>
      </c>
      <c r="BL37" s="20">
        <v>0</v>
      </c>
      <c r="BM37" s="19">
        <f t="shared" si="28"/>
        <v>0</v>
      </c>
      <c r="BN37" s="19">
        <v>0</v>
      </c>
      <c r="BO37" s="19">
        <v>0</v>
      </c>
      <c r="BP37" s="19">
        <v>0</v>
      </c>
      <c r="BQ37" s="19">
        <f t="shared" si="24"/>
        <v>0</v>
      </c>
      <c r="BR37" s="19">
        <v>0</v>
      </c>
      <c r="BS37" s="19">
        <v>0</v>
      </c>
      <c r="BT37" s="19">
        <v>0</v>
      </c>
      <c r="BU37" s="19">
        <f t="shared" si="25"/>
        <v>0</v>
      </c>
      <c r="BV37" s="19">
        <v>0</v>
      </c>
      <c r="BW37" s="19">
        <v>0</v>
      </c>
      <c r="BX37" s="19">
        <v>0</v>
      </c>
      <c r="BY37" s="19">
        <v>0</v>
      </c>
      <c r="BZ37" s="19">
        <v>0</v>
      </c>
      <c r="CA37" s="19">
        <v>0</v>
      </c>
      <c r="CB37" s="19">
        <v>0</v>
      </c>
      <c r="CC37" s="19">
        <f t="shared" si="26"/>
        <v>0</v>
      </c>
      <c r="CD37" s="19">
        <v>0</v>
      </c>
      <c r="CE37" s="19">
        <v>0</v>
      </c>
      <c r="CF37" s="19">
        <v>0</v>
      </c>
      <c r="CG37" s="19">
        <v>0</v>
      </c>
      <c r="CH37" s="19">
        <v>0</v>
      </c>
      <c r="CI37" s="19">
        <f t="shared" si="27"/>
        <v>0</v>
      </c>
    </row>
    <row r="38" spans="1:87" s="44" customFormat="1" ht="18.75" customHeight="1">
      <c r="A38" s="51">
        <v>26</v>
      </c>
      <c r="B38" s="42" t="s">
        <v>103</v>
      </c>
      <c r="C38" s="37">
        <v>2013</v>
      </c>
      <c r="D38" s="37" t="s">
        <v>106</v>
      </c>
      <c r="E38" s="47">
        <f t="shared" si="1"/>
        <v>6864738.2</v>
      </c>
      <c r="F38" s="23">
        <v>8</v>
      </c>
      <c r="G38" s="22">
        <f t="shared" si="2"/>
        <v>382496</v>
      </c>
      <c r="H38" s="33">
        <v>9105.7</v>
      </c>
      <c r="I38" s="22">
        <f t="shared" si="3"/>
        <v>810407.3</v>
      </c>
      <c r="J38" s="33">
        <v>9105.7</v>
      </c>
      <c r="K38" s="31">
        <f t="shared" si="4"/>
        <v>409756.50000000006</v>
      </c>
      <c r="L38" s="26">
        <v>45</v>
      </c>
      <c r="M38" s="25">
        <f t="shared" si="0"/>
        <v>573210</v>
      </c>
      <c r="N38" s="32">
        <f t="shared" si="5"/>
        <v>2175869.8</v>
      </c>
      <c r="O38" s="40">
        <v>0</v>
      </c>
      <c r="P38" s="25">
        <f t="shared" si="6"/>
        <v>0</v>
      </c>
      <c r="Q38" s="40">
        <f>2545.2*0</f>
        <v>0</v>
      </c>
      <c r="R38" s="32">
        <f t="shared" si="7"/>
        <v>0</v>
      </c>
      <c r="S38" s="25">
        <f t="shared" si="8"/>
        <v>0</v>
      </c>
      <c r="T38" s="33">
        <v>0</v>
      </c>
      <c r="U38" s="25">
        <v>0</v>
      </c>
      <c r="V38" s="40">
        <v>2545.2</v>
      </c>
      <c r="W38" s="26">
        <f t="shared" si="9"/>
        <v>1287871.2</v>
      </c>
      <c r="X38" s="32">
        <f t="shared" si="10"/>
        <v>1287871.2</v>
      </c>
      <c r="Y38" s="39">
        <f t="shared" si="11"/>
        <v>0</v>
      </c>
      <c r="Z38" s="25">
        <v>0</v>
      </c>
      <c r="AA38" s="25">
        <v>2545.2</v>
      </c>
      <c r="AB38" s="25">
        <f t="shared" si="13"/>
        <v>794102.3999999999</v>
      </c>
      <c r="AC38" s="25">
        <f t="shared" si="14"/>
        <v>794102.3999999999</v>
      </c>
      <c r="AD38" s="39">
        <f t="shared" si="15"/>
        <v>0</v>
      </c>
      <c r="AE38" s="25">
        <f t="shared" si="16"/>
        <v>0</v>
      </c>
      <c r="AF38" s="25">
        <f>2545.2*0</f>
        <v>0</v>
      </c>
      <c r="AG38" s="25">
        <f t="shared" si="18"/>
        <v>0</v>
      </c>
      <c r="AH38" s="25">
        <f t="shared" si="19"/>
        <v>0</v>
      </c>
      <c r="AI38" s="33">
        <v>0</v>
      </c>
      <c r="AJ38" s="26">
        <v>0</v>
      </c>
      <c r="AK38" s="26">
        <v>0</v>
      </c>
      <c r="AL38" s="19">
        <v>0</v>
      </c>
      <c r="AM38" s="19">
        <v>0</v>
      </c>
      <c r="AN38" s="19">
        <v>0</v>
      </c>
      <c r="AO38" s="19">
        <v>0</v>
      </c>
      <c r="AP38" s="19">
        <v>0</v>
      </c>
      <c r="AQ38" s="19">
        <v>0</v>
      </c>
      <c r="AR38" s="19">
        <v>0</v>
      </c>
      <c r="AS38" s="19">
        <v>0</v>
      </c>
      <c r="AT38" s="19">
        <v>0</v>
      </c>
      <c r="AU38" s="19">
        <v>0</v>
      </c>
      <c r="AV38" s="19">
        <v>0</v>
      </c>
      <c r="AW38" s="19">
        <v>0</v>
      </c>
      <c r="AX38" s="21">
        <v>1550.8</v>
      </c>
      <c r="AY38" s="34">
        <f t="shared" si="20"/>
        <v>2606894.8</v>
      </c>
      <c r="AZ38" s="19">
        <v>0</v>
      </c>
      <c r="BA38" s="41">
        <f t="shared" si="21"/>
        <v>0</v>
      </c>
      <c r="BB38" s="19">
        <v>0</v>
      </c>
      <c r="BC38" s="19">
        <v>0</v>
      </c>
      <c r="BD38" s="19">
        <v>0</v>
      </c>
      <c r="BE38" s="19">
        <v>0</v>
      </c>
      <c r="BF38" s="19">
        <v>0</v>
      </c>
      <c r="BG38" s="19">
        <f t="shared" si="22"/>
        <v>0</v>
      </c>
      <c r="BH38" s="19">
        <v>0</v>
      </c>
      <c r="BI38" s="19">
        <v>0</v>
      </c>
      <c r="BJ38" s="21">
        <v>0</v>
      </c>
      <c r="BK38" s="19">
        <f t="shared" si="23"/>
        <v>0</v>
      </c>
      <c r="BL38" s="21">
        <v>0</v>
      </c>
      <c r="BM38" s="19">
        <f t="shared" si="28"/>
        <v>0</v>
      </c>
      <c r="BN38" s="19">
        <v>0</v>
      </c>
      <c r="BO38" s="19">
        <v>0</v>
      </c>
      <c r="BP38" s="19">
        <v>0</v>
      </c>
      <c r="BQ38" s="19">
        <f t="shared" si="24"/>
        <v>0</v>
      </c>
      <c r="BR38" s="19">
        <v>0</v>
      </c>
      <c r="BS38" s="19">
        <v>0</v>
      </c>
      <c r="BT38" s="19">
        <v>0</v>
      </c>
      <c r="BU38" s="19">
        <f t="shared" si="25"/>
        <v>0</v>
      </c>
      <c r="BV38" s="19">
        <v>0</v>
      </c>
      <c r="BW38" s="19">
        <v>0</v>
      </c>
      <c r="BX38" s="19">
        <v>0</v>
      </c>
      <c r="BY38" s="19">
        <v>0</v>
      </c>
      <c r="BZ38" s="19">
        <v>0</v>
      </c>
      <c r="CA38" s="19">
        <v>0</v>
      </c>
      <c r="CB38" s="19">
        <v>0</v>
      </c>
      <c r="CC38" s="19">
        <f t="shared" si="26"/>
        <v>0</v>
      </c>
      <c r="CD38" s="19">
        <v>0</v>
      </c>
      <c r="CE38" s="19">
        <v>0</v>
      </c>
      <c r="CF38" s="19">
        <v>0</v>
      </c>
      <c r="CG38" s="19">
        <v>0</v>
      </c>
      <c r="CH38" s="19">
        <v>0</v>
      </c>
      <c r="CI38" s="19">
        <f t="shared" si="27"/>
        <v>0</v>
      </c>
    </row>
    <row r="39" spans="1:87" s="35" customFormat="1" ht="18.75" customHeight="1">
      <c r="A39" s="38">
        <v>27</v>
      </c>
      <c r="B39" s="28" t="s">
        <v>104</v>
      </c>
      <c r="C39" s="29">
        <v>2011</v>
      </c>
      <c r="D39" s="29" t="s">
        <v>106</v>
      </c>
      <c r="E39" s="47">
        <f t="shared" si="1"/>
        <v>6566168.000000001</v>
      </c>
      <c r="F39" s="24">
        <v>3</v>
      </c>
      <c r="G39" s="22">
        <f t="shared" si="2"/>
        <v>143436</v>
      </c>
      <c r="H39" s="30">
        <v>8916</v>
      </c>
      <c r="I39" s="22">
        <f t="shared" si="3"/>
        <v>793524</v>
      </c>
      <c r="J39" s="30">
        <v>8916</v>
      </c>
      <c r="K39" s="31">
        <f t="shared" si="4"/>
        <v>401220</v>
      </c>
      <c r="L39" s="27">
        <v>44</v>
      </c>
      <c r="M39" s="25">
        <f t="shared" si="0"/>
        <v>560472</v>
      </c>
      <c r="N39" s="32">
        <f t="shared" si="5"/>
        <v>1898652</v>
      </c>
      <c r="O39" s="40">
        <v>0</v>
      </c>
      <c r="P39" s="25">
        <f t="shared" si="6"/>
        <v>0</v>
      </c>
      <c r="Q39" s="40">
        <v>2622.2</v>
      </c>
      <c r="R39" s="32">
        <f t="shared" si="7"/>
        <v>1916828.2</v>
      </c>
      <c r="S39" s="25">
        <f t="shared" si="8"/>
        <v>1916828.2</v>
      </c>
      <c r="T39" s="30">
        <v>0</v>
      </c>
      <c r="U39" s="25">
        <v>0</v>
      </c>
      <c r="V39" s="40">
        <v>2622.2</v>
      </c>
      <c r="W39" s="26">
        <f t="shared" si="9"/>
        <v>1326833.2</v>
      </c>
      <c r="X39" s="32">
        <f t="shared" si="10"/>
        <v>1326833.2</v>
      </c>
      <c r="Y39" s="39">
        <f t="shared" si="11"/>
        <v>0</v>
      </c>
      <c r="Z39" s="25">
        <v>0</v>
      </c>
      <c r="AA39" s="25">
        <f t="shared" si="12"/>
        <v>2622.2</v>
      </c>
      <c r="AB39" s="25">
        <f t="shared" si="13"/>
        <v>818126.3999999999</v>
      </c>
      <c r="AC39" s="25">
        <f t="shared" si="14"/>
        <v>818126.3999999999</v>
      </c>
      <c r="AD39" s="39">
        <f t="shared" si="15"/>
        <v>0</v>
      </c>
      <c r="AE39" s="25">
        <f t="shared" si="16"/>
        <v>0</v>
      </c>
      <c r="AF39" s="25">
        <f t="shared" si="17"/>
        <v>2622.2</v>
      </c>
      <c r="AG39" s="25">
        <f t="shared" si="18"/>
        <v>605728.2</v>
      </c>
      <c r="AH39" s="25">
        <f t="shared" si="19"/>
        <v>605728.2</v>
      </c>
      <c r="AI39" s="39">
        <v>0</v>
      </c>
      <c r="AJ39" s="25">
        <v>0</v>
      </c>
      <c r="AK39" s="25">
        <v>0</v>
      </c>
      <c r="AL39" s="19">
        <v>0</v>
      </c>
      <c r="AM39" s="19">
        <v>0</v>
      </c>
      <c r="AN39" s="19">
        <v>0</v>
      </c>
      <c r="AO39" s="19">
        <v>0</v>
      </c>
      <c r="AP39" s="19">
        <v>0</v>
      </c>
      <c r="AQ39" s="19">
        <v>0</v>
      </c>
      <c r="AR39" s="19">
        <v>0</v>
      </c>
      <c r="AS39" s="19">
        <v>0</v>
      </c>
      <c r="AT39" s="19">
        <v>0</v>
      </c>
      <c r="AU39" s="19">
        <v>0</v>
      </c>
      <c r="AV39" s="19">
        <v>0</v>
      </c>
      <c r="AW39" s="19">
        <v>0</v>
      </c>
      <c r="AX39" s="20">
        <v>0</v>
      </c>
      <c r="AY39" s="34">
        <f t="shared" si="20"/>
        <v>0</v>
      </c>
      <c r="AZ39" s="19">
        <v>0</v>
      </c>
      <c r="BA39" s="41">
        <f t="shared" si="21"/>
        <v>0</v>
      </c>
      <c r="BB39" s="19">
        <v>0</v>
      </c>
      <c r="BC39" s="19">
        <v>0</v>
      </c>
      <c r="BD39" s="19">
        <v>0</v>
      </c>
      <c r="BE39" s="19">
        <v>0</v>
      </c>
      <c r="BF39" s="19">
        <v>0</v>
      </c>
      <c r="BG39" s="19">
        <f t="shared" si="22"/>
        <v>0</v>
      </c>
      <c r="BH39" s="19">
        <v>0</v>
      </c>
      <c r="BI39" s="19">
        <v>0</v>
      </c>
      <c r="BJ39" s="20">
        <v>0</v>
      </c>
      <c r="BK39" s="19">
        <f t="shared" si="23"/>
        <v>0</v>
      </c>
      <c r="BL39" s="20">
        <v>0</v>
      </c>
      <c r="BM39" s="19">
        <f t="shared" si="28"/>
        <v>0</v>
      </c>
      <c r="BN39" s="19">
        <v>0</v>
      </c>
      <c r="BO39" s="19">
        <v>0</v>
      </c>
      <c r="BP39" s="19">
        <v>0</v>
      </c>
      <c r="BQ39" s="19">
        <f t="shared" si="24"/>
        <v>0</v>
      </c>
      <c r="BR39" s="19">
        <v>0</v>
      </c>
      <c r="BS39" s="19">
        <v>0</v>
      </c>
      <c r="BT39" s="19">
        <v>0</v>
      </c>
      <c r="BU39" s="19">
        <f t="shared" si="25"/>
        <v>0</v>
      </c>
      <c r="BV39" s="19">
        <v>0</v>
      </c>
      <c r="BW39" s="19">
        <v>0</v>
      </c>
      <c r="BX39" s="19">
        <v>0</v>
      </c>
      <c r="BY39" s="19">
        <v>0</v>
      </c>
      <c r="BZ39" s="19">
        <v>0</v>
      </c>
      <c r="CA39" s="19">
        <v>0</v>
      </c>
      <c r="CB39" s="19">
        <v>0</v>
      </c>
      <c r="CC39" s="19">
        <f t="shared" si="26"/>
        <v>0</v>
      </c>
      <c r="CD39" s="19">
        <v>0</v>
      </c>
      <c r="CE39" s="19">
        <v>0</v>
      </c>
      <c r="CF39" s="19">
        <v>0</v>
      </c>
      <c r="CG39" s="19">
        <v>0</v>
      </c>
      <c r="CH39" s="19">
        <v>0</v>
      </c>
      <c r="CI39" s="19">
        <f t="shared" si="27"/>
        <v>0</v>
      </c>
    </row>
    <row r="40" spans="1:87" s="35" customFormat="1" ht="18.75" customHeight="1">
      <c r="A40" s="38">
        <v>28</v>
      </c>
      <c r="B40" s="28" t="s">
        <v>105</v>
      </c>
      <c r="C40" s="29"/>
      <c r="D40" s="29"/>
      <c r="E40" s="47">
        <f t="shared" si="1"/>
        <v>22747283.200000003</v>
      </c>
      <c r="F40" s="24">
        <v>5</v>
      </c>
      <c r="G40" s="22">
        <f t="shared" si="2"/>
        <v>239060</v>
      </c>
      <c r="H40" s="30">
        <v>11600.3</v>
      </c>
      <c r="I40" s="22">
        <f t="shared" si="3"/>
        <v>1032426.7</v>
      </c>
      <c r="J40" s="30">
        <v>11600.3</v>
      </c>
      <c r="K40" s="31">
        <f t="shared" si="4"/>
        <v>522013.49999999994</v>
      </c>
      <c r="L40" s="27">
        <v>56</v>
      </c>
      <c r="M40" s="25">
        <f t="shared" si="0"/>
        <v>713328</v>
      </c>
      <c r="N40" s="32">
        <f t="shared" si="5"/>
        <v>2506828.2</v>
      </c>
      <c r="O40" s="40">
        <v>0</v>
      </c>
      <c r="P40" s="25">
        <f t="shared" si="6"/>
        <v>0</v>
      </c>
      <c r="Q40" s="40">
        <v>1978.4</v>
      </c>
      <c r="R40" s="32">
        <f t="shared" si="7"/>
        <v>1446210.4000000001</v>
      </c>
      <c r="S40" s="25">
        <f t="shared" si="8"/>
        <v>1446210.4000000001</v>
      </c>
      <c r="T40" s="30">
        <v>0</v>
      </c>
      <c r="U40" s="25">
        <v>0</v>
      </c>
      <c r="V40" s="40">
        <v>1978.4</v>
      </c>
      <c r="W40" s="26">
        <f t="shared" si="9"/>
        <v>1001070.4</v>
      </c>
      <c r="X40" s="32">
        <f t="shared" si="10"/>
        <v>1001070.4</v>
      </c>
      <c r="Y40" s="39">
        <f t="shared" si="11"/>
        <v>0</v>
      </c>
      <c r="Z40" s="25">
        <v>0</v>
      </c>
      <c r="AA40" s="25">
        <f t="shared" si="12"/>
        <v>1978.4</v>
      </c>
      <c r="AB40" s="25">
        <f t="shared" si="13"/>
        <v>617260.8</v>
      </c>
      <c r="AC40" s="25">
        <f t="shared" si="14"/>
        <v>617260.8</v>
      </c>
      <c r="AD40" s="39">
        <f t="shared" si="15"/>
        <v>0</v>
      </c>
      <c r="AE40" s="25">
        <f t="shared" si="16"/>
        <v>0</v>
      </c>
      <c r="AF40" s="25">
        <f t="shared" si="17"/>
        <v>1978.4</v>
      </c>
      <c r="AG40" s="25">
        <f t="shared" si="18"/>
        <v>457010.4</v>
      </c>
      <c r="AH40" s="25">
        <f t="shared" si="19"/>
        <v>457010.4</v>
      </c>
      <c r="AI40" s="33">
        <v>0</v>
      </c>
      <c r="AJ40" s="26">
        <v>0</v>
      </c>
      <c r="AK40" s="26">
        <v>0</v>
      </c>
      <c r="AL40" s="19">
        <v>0</v>
      </c>
      <c r="AM40" s="19">
        <v>0</v>
      </c>
      <c r="AN40" s="19">
        <v>0</v>
      </c>
      <c r="AO40" s="19">
        <v>0</v>
      </c>
      <c r="AP40" s="19">
        <v>0</v>
      </c>
      <c r="AQ40" s="19">
        <v>0</v>
      </c>
      <c r="AR40" s="19">
        <v>0</v>
      </c>
      <c r="AS40" s="19">
        <v>0</v>
      </c>
      <c r="AT40" s="19">
        <v>0</v>
      </c>
      <c r="AU40" s="19">
        <v>0</v>
      </c>
      <c r="AV40" s="19">
        <v>0</v>
      </c>
      <c r="AW40" s="19">
        <v>0</v>
      </c>
      <c r="AX40" s="20">
        <v>1123</v>
      </c>
      <c r="AY40" s="34">
        <f t="shared" si="20"/>
        <v>1887763</v>
      </c>
      <c r="AZ40" s="19">
        <v>0</v>
      </c>
      <c r="BA40" s="41">
        <f t="shared" si="21"/>
        <v>0</v>
      </c>
      <c r="BB40" s="19">
        <v>0</v>
      </c>
      <c r="BC40" s="19">
        <v>0</v>
      </c>
      <c r="BD40" s="19">
        <v>0</v>
      </c>
      <c r="BE40" s="19">
        <v>0</v>
      </c>
      <c r="BF40" s="19">
        <v>0</v>
      </c>
      <c r="BG40" s="19">
        <f t="shared" si="22"/>
        <v>0</v>
      </c>
      <c r="BH40" s="19">
        <v>0</v>
      </c>
      <c r="BI40" s="19">
        <v>0</v>
      </c>
      <c r="BJ40" s="20">
        <v>0</v>
      </c>
      <c r="BK40" s="19">
        <f t="shared" si="23"/>
        <v>0</v>
      </c>
      <c r="BL40" s="20">
        <v>0</v>
      </c>
      <c r="BM40" s="19">
        <v>0</v>
      </c>
      <c r="BN40" s="19">
        <v>0</v>
      </c>
      <c r="BO40" s="19">
        <v>0</v>
      </c>
      <c r="BP40" s="19">
        <v>10242.5</v>
      </c>
      <c r="BQ40" s="19">
        <f t="shared" si="24"/>
        <v>14831140</v>
      </c>
      <c r="BR40" s="19">
        <v>0</v>
      </c>
      <c r="BS40" s="19">
        <v>0</v>
      </c>
      <c r="BT40" s="19">
        <v>0</v>
      </c>
      <c r="BU40" s="19">
        <f t="shared" si="25"/>
        <v>0</v>
      </c>
      <c r="BV40" s="19">
        <v>0</v>
      </c>
      <c r="BW40" s="19">
        <v>0</v>
      </c>
      <c r="BX40" s="19">
        <v>0</v>
      </c>
      <c r="BY40" s="19">
        <v>0</v>
      </c>
      <c r="BZ40" s="19">
        <v>0</v>
      </c>
      <c r="CA40" s="19">
        <v>0</v>
      </c>
      <c r="CB40" s="19">
        <v>0</v>
      </c>
      <c r="CC40" s="19">
        <f t="shared" si="26"/>
        <v>0</v>
      </c>
      <c r="CD40" s="19">
        <v>0</v>
      </c>
      <c r="CE40" s="19">
        <v>0</v>
      </c>
      <c r="CF40" s="19">
        <v>0</v>
      </c>
      <c r="CG40" s="19">
        <v>0</v>
      </c>
      <c r="CH40" s="19">
        <v>0</v>
      </c>
      <c r="CI40" s="19">
        <f t="shared" si="27"/>
        <v>0</v>
      </c>
    </row>
    <row r="41" spans="1:87" s="46" customFormat="1" ht="37.5">
      <c r="A41" s="38">
        <v>29</v>
      </c>
      <c r="B41" s="28" t="s">
        <v>125</v>
      </c>
      <c r="C41" s="29">
        <v>2011</v>
      </c>
      <c r="D41" s="29" t="s">
        <v>115</v>
      </c>
      <c r="E41" s="47">
        <f t="shared" si="1"/>
        <v>3922080</v>
      </c>
      <c r="F41" s="24">
        <v>0</v>
      </c>
      <c r="G41" s="22">
        <f t="shared" si="2"/>
        <v>0</v>
      </c>
      <c r="H41" s="30">
        <v>0</v>
      </c>
      <c r="I41" s="22">
        <v>0</v>
      </c>
      <c r="J41" s="30">
        <v>0</v>
      </c>
      <c r="K41" s="31">
        <f t="shared" si="4"/>
        <v>0</v>
      </c>
      <c r="L41" s="27">
        <v>0</v>
      </c>
      <c r="M41" s="25">
        <f t="shared" si="0"/>
        <v>0</v>
      </c>
      <c r="N41" s="32">
        <f t="shared" si="5"/>
        <v>0</v>
      </c>
      <c r="O41" s="40">
        <f>T41</f>
        <v>0</v>
      </c>
      <c r="P41" s="25">
        <f t="shared" si="6"/>
        <v>0</v>
      </c>
      <c r="Q41" s="25">
        <f>V41</f>
        <v>0</v>
      </c>
      <c r="R41" s="32">
        <f t="shared" si="7"/>
        <v>0</v>
      </c>
      <c r="S41" s="25">
        <f t="shared" si="8"/>
        <v>0</v>
      </c>
      <c r="T41" s="30">
        <v>0</v>
      </c>
      <c r="U41" s="25">
        <v>0</v>
      </c>
      <c r="V41" s="27">
        <v>0</v>
      </c>
      <c r="W41" s="26">
        <f t="shared" si="9"/>
        <v>0</v>
      </c>
      <c r="X41" s="32">
        <f t="shared" si="10"/>
        <v>0</v>
      </c>
      <c r="Y41" s="39">
        <f t="shared" si="11"/>
        <v>0</v>
      </c>
      <c r="Z41" s="25">
        <v>0</v>
      </c>
      <c r="AA41" s="25">
        <f t="shared" si="12"/>
        <v>0</v>
      </c>
      <c r="AB41" s="25">
        <f t="shared" si="13"/>
        <v>0</v>
      </c>
      <c r="AC41" s="25">
        <f t="shared" si="14"/>
        <v>0</v>
      </c>
      <c r="AD41" s="39">
        <f t="shared" si="15"/>
        <v>0</v>
      </c>
      <c r="AE41" s="25">
        <f t="shared" si="16"/>
        <v>0</v>
      </c>
      <c r="AF41" s="25">
        <f t="shared" si="17"/>
        <v>0</v>
      </c>
      <c r="AG41" s="25">
        <f t="shared" si="18"/>
        <v>0</v>
      </c>
      <c r="AH41" s="25">
        <f t="shared" si="19"/>
        <v>0</v>
      </c>
      <c r="AI41" s="33">
        <v>0</v>
      </c>
      <c r="AJ41" s="26">
        <v>0</v>
      </c>
      <c r="AK41" s="26">
        <v>0</v>
      </c>
      <c r="AL41" s="25">
        <v>0</v>
      </c>
      <c r="AM41" s="25">
        <v>0</v>
      </c>
      <c r="AN41" s="25">
        <v>0</v>
      </c>
      <c r="AO41" s="25">
        <v>0</v>
      </c>
      <c r="AP41" s="25">
        <v>0</v>
      </c>
      <c r="AQ41" s="25">
        <v>0</v>
      </c>
      <c r="AR41" s="25">
        <v>0</v>
      </c>
      <c r="AS41" s="25">
        <v>0</v>
      </c>
      <c r="AT41" s="25">
        <v>0</v>
      </c>
      <c r="AU41" s="25">
        <v>0</v>
      </c>
      <c r="AV41" s="25">
        <v>0</v>
      </c>
      <c r="AW41" s="25">
        <v>0</v>
      </c>
      <c r="AX41" s="27">
        <v>0</v>
      </c>
      <c r="AY41" s="34">
        <f t="shared" si="20"/>
        <v>0</v>
      </c>
      <c r="AZ41" s="25">
        <v>0</v>
      </c>
      <c r="BA41" s="32">
        <f t="shared" si="21"/>
        <v>0</v>
      </c>
      <c r="BB41" s="25">
        <v>0</v>
      </c>
      <c r="BC41" s="25">
        <v>0</v>
      </c>
      <c r="BD41" s="25">
        <v>0</v>
      </c>
      <c r="BE41" s="25">
        <v>0</v>
      </c>
      <c r="BF41" s="25">
        <v>0</v>
      </c>
      <c r="BG41" s="19">
        <f t="shared" si="22"/>
        <v>0</v>
      </c>
      <c r="BH41" s="25">
        <v>0</v>
      </c>
      <c r="BI41" s="25">
        <v>0</v>
      </c>
      <c r="BJ41" s="27">
        <v>0</v>
      </c>
      <c r="BK41" s="25">
        <f t="shared" si="23"/>
        <v>0</v>
      </c>
      <c r="BL41" s="27">
        <v>740</v>
      </c>
      <c r="BM41" s="25">
        <f t="shared" si="28"/>
        <v>626780</v>
      </c>
      <c r="BN41" s="25">
        <v>0</v>
      </c>
      <c r="BO41" s="25">
        <v>0</v>
      </c>
      <c r="BP41" s="25">
        <v>0</v>
      </c>
      <c r="BQ41" s="25">
        <f t="shared" si="24"/>
        <v>0</v>
      </c>
      <c r="BR41" s="25">
        <v>0</v>
      </c>
      <c r="BS41" s="25">
        <v>0</v>
      </c>
      <c r="BT41" s="25">
        <f>BL41</f>
        <v>740</v>
      </c>
      <c r="BU41" s="25">
        <f t="shared" si="25"/>
        <v>2396860</v>
      </c>
      <c r="BV41" s="25">
        <v>0</v>
      </c>
      <c r="BW41" s="25">
        <v>0</v>
      </c>
      <c r="BX41" s="25">
        <v>0</v>
      </c>
      <c r="BY41" s="25">
        <v>0</v>
      </c>
      <c r="BZ41" s="25">
        <v>0</v>
      </c>
      <c r="CA41" s="25">
        <v>0</v>
      </c>
      <c r="CB41" s="25">
        <v>120</v>
      </c>
      <c r="CC41" s="19">
        <f t="shared" si="26"/>
        <v>898440</v>
      </c>
      <c r="CD41" s="25">
        <v>0</v>
      </c>
      <c r="CE41" s="25">
        <v>0</v>
      </c>
      <c r="CF41" s="25">
        <v>0</v>
      </c>
      <c r="CG41" s="25">
        <v>0</v>
      </c>
      <c r="CH41" s="25">
        <v>0</v>
      </c>
      <c r="CI41" s="19">
        <f t="shared" si="27"/>
        <v>0</v>
      </c>
    </row>
    <row r="42" spans="1:87" s="43" customFormat="1" ht="17.25" customHeight="1">
      <c r="A42" s="51">
        <v>30</v>
      </c>
      <c r="B42" s="42" t="s">
        <v>116</v>
      </c>
      <c r="C42" s="36"/>
      <c r="D42" s="36"/>
      <c r="E42" s="47">
        <f t="shared" si="1"/>
        <v>7121153.039999999</v>
      </c>
      <c r="F42" s="22">
        <v>4</v>
      </c>
      <c r="G42" s="22">
        <f t="shared" si="2"/>
        <v>191248</v>
      </c>
      <c r="H42" s="39">
        <v>3345.4</v>
      </c>
      <c r="I42" s="22">
        <f>H42*89</f>
        <v>297740.60000000003</v>
      </c>
      <c r="J42" s="39">
        <v>3345.4</v>
      </c>
      <c r="K42" s="31">
        <f t="shared" si="4"/>
        <v>150543</v>
      </c>
      <c r="L42" s="25">
        <v>20</v>
      </c>
      <c r="M42" s="25">
        <f t="shared" si="0"/>
        <v>254760</v>
      </c>
      <c r="N42" s="32">
        <f t="shared" si="5"/>
        <v>894291.6000000001</v>
      </c>
      <c r="O42" s="40">
        <v>0</v>
      </c>
      <c r="P42" s="25">
        <f t="shared" si="6"/>
        <v>0</v>
      </c>
      <c r="Q42" s="40">
        <v>1928.2</v>
      </c>
      <c r="R42" s="32">
        <f t="shared" si="7"/>
        <v>1409514.2</v>
      </c>
      <c r="S42" s="25">
        <f t="shared" si="8"/>
        <v>1409514.2</v>
      </c>
      <c r="T42" s="40">
        <v>0</v>
      </c>
      <c r="U42" s="25">
        <v>0</v>
      </c>
      <c r="V42" s="40">
        <v>1928.2</v>
      </c>
      <c r="W42" s="26">
        <f t="shared" si="9"/>
        <v>975669.2000000001</v>
      </c>
      <c r="X42" s="32">
        <f t="shared" si="10"/>
        <v>975669.2000000001</v>
      </c>
      <c r="Y42" s="39">
        <f t="shared" si="11"/>
        <v>0</v>
      </c>
      <c r="Z42" s="25">
        <v>0</v>
      </c>
      <c r="AA42" s="25">
        <f t="shared" si="12"/>
        <v>1928.2</v>
      </c>
      <c r="AB42" s="25">
        <f t="shared" si="13"/>
        <v>601598.4</v>
      </c>
      <c r="AC42" s="25">
        <f t="shared" si="14"/>
        <v>601598.4</v>
      </c>
      <c r="AD42" s="39">
        <f t="shared" si="15"/>
        <v>0</v>
      </c>
      <c r="AE42" s="25">
        <f t="shared" si="16"/>
        <v>0</v>
      </c>
      <c r="AF42" s="25">
        <f t="shared" si="17"/>
        <v>1928.2</v>
      </c>
      <c r="AG42" s="25">
        <f t="shared" si="18"/>
        <v>445414.2</v>
      </c>
      <c r="AH42" s="25">
        <f t="shared" si="19"/>
        <v>445414.2</v>
      </c>
      <c r="AI42" s="39">
        <v>0</v>
      </c>
      <c r="AJ42" s="25">
        <v>0</v>
      </c>
      <c r="AK42" s="25">
        <v>0</v>
      </c>
      <c r="AL42" s="19">
        <v>0</v>
      </c>
      <c r="AM42" s="19">
        <v>0</v>
      </c>
      <c r="AN42" s="19">
        <v>0</v>
      </c>
      <c r="AO42" s="19">
        <v>0</v>
      </c>
      <c r="AP42" s="19">
        <v>0</v>
      </c>
      <c r="AQ42" s="19">
        <v>0</v>
      </c>
      <c r="AR42" s="19">
        <v>0</v>
      </c>
      <c r="AS42" s="19">
        <v>0</v>
      </c>
      <c r="AT42" s="19">
        <v>0</v>
      </c>
      <c r="AU42" s="19">
        <v>0</v>
      </c>
      <c r="AV42" s="19">
        <v>0</v>
      </c>
      <c r="AW42" s="19">
        <v>0</v>
      </c>
      <c r="AX42" s="19">
        <v>0</v>
      </c>
      <c r="AY42" s="34">
        <f>0*1681</f>
        <v>0</v>
      </c>
      <c r="AZ42" s="19">
        <v>0</v>
      </c>
      <c r="BA42" s="41">
        <f t="shared" si="21"/>
        <v>0</v>
      </c>
      <c r="BB42" s="19">
        <v>0</v>
      </c>
      <c r="BC42" s="19">
        <v>0</v>
      </c>
      <c r="BD42" s="19">
        <v>0</v>
      </c>
      <c r="BE42" s="41">
        <v>0</v>
      </c>
      <c r="BF42" s="19">
        <v>0</v>
      </c>
      <c r="BG42" s="19">
        <f t="shared" si="22"/>
        <v>0</v>
      </c>
      <c r="BH42" s="19">
        <v>0</v>
      </c>
      <c r="BI42" s="19">
        <v>0</v>
      </c>
      <c r="BJ42" s="19">
        <v>2346.08</v>
      </c>
      <c r="BK42" s="19">
        <f t="shared" si="23"/>
        <v>2564265.44</v>
      </c>
      <c r="BL42" s="19">
        <v>0</v>
      </c>
      <c r="BM42" s="19">
        <f t="shared" si="28"/>
        <v>0</v>
      </c>
      <c r="BN42" s="19">
        <v>0</v>
      </c>
      <c r="BO42" s="19">
        <v>0</v>
      </c>
      <c r="BP42" s="19">
        <v>0</v>
      </c>
      <c r="BQ42" s="19">
        <f t="shared" si="24"/>
        <v>0</v>
      </c>
      <c r="BR42" s="19">
        <v>0</v>
      </c>
      <c r="BS42" s="19">
        <v>0</v>
      </c>
      <c r="BT42" s="19">
        <v>0</v>
      </c>
      <c r="BU42" s="19">
        <f t="shared" si="25"/>
        <v>0</v>
      </c>
      <c r="BV42" s="19">
        <v>0</v>
      </c>
      <c r="BW42" s="19">
        <v>0</v>
      </c>
      <c r="BX42" s="19">
        <v>0</v>
      </c>
      <c r="BY42" s="19">
        <v>0</v>
      </c>
      <c r="BZ42" s="19">
        <v>36</v>
      </c>
      <c r="CA42" s="19">
        <f>BZ42*6400</f>
        <v>230400</v>
      </c>
      <c r="CB42" s="19">
        <v>0</v>
      </c>
      <c r="CC42" s="19">
        <f t="shared" si="26"/>
        <v>0</v>
      </c>
      <c r="CD42" s="19">
        <v>0</v>
      </c>
      <c r="CE42" s="19">
        <v>0</v>
      </c>
      <c r="CF42" s="19">
        <v>0</v>
      </c>
      <c r="CG42" s="19">
        <v>0</v>
      </c>
      <c r="CH42" s="19">
        <v>0</v>
      </c>
      <c r="CI42" s="19">
        <f t="shared" si="27"/>
        <v>0</v>
      </c>
    </row>
    <row r="43" spans="1:87" s="44" customFormat="1" ht="18.75" customHeight="1">
      <c r="A43" s="38">
        <v>31</v>
      </c>
      <c r="B43" s="42" t="s">
        <v>117</v>
      </c>
      <c r="C43" s="37"/>
      <c r="D43" s="37"/>
      <c r="E43" s="47">
        <f t="shared" si="1"/>
        <v>7094189.289999999</v>
      </c>
      <c r="F43" s="22">
        <v>1</v>
      </c>
      <c r="G43" s="22">
        <f t="shared" si="2"/>
        <v>47812</v>
      </c>
      <c r="H43" s="33">
        <v>1767.2</v>
      </c>
      <c r="I43" s="22">
        <f aca="true" t="shared" si="30" ref="I43:I49">H43*89</f>
        <v>157280.80000000002</v>
      </c>
      <c r="J43" s="33">
        <v>1767.2</v>
      </c>
      <c r="K43" s="31">
        <f t="shared" si="4"/>
        <v>79524</v>
      </c>
      <c r="L43" s="26">
        <v>20</v>
      </c>
      <c r="M43" s="25">
        <f t="shared" si="0"/>
        <v>254760</v>
      </c>
      <c r="N43" s="32">
        <f t="shared" si="5"/>
        <v>539376.8</v>
      </c>
      <c r="O43" s="40">
        <v>0</v>
      </c>
      <c r="P43" s="25">
        <f t="shared" si="6"/>
        <v>0</v>
      </c>
      <c r="Q43" s="40">
        <v>541.9</v>
      </c>
      <c r="R43" s="32">
        <f t="shared" si="7"/>
        <v>396128.89999999997</v>
      </c>
      <c r="S43" s="25">
        <f t="shared" si="8"/>
        <v>396128.89999999997</v>
      </c>
      <c r="T43" s="33">
        <v>0</v>
      </c>
      <c r="U43" s="25">
        <v>0</v>
      </c>
      <c r="V43" s="40">
        <v>541.9</v>
      </c>
      <c r="W43" s="26">
        <f t="shared" si="9"/>
        <v>274201.39999999997</v>
      </c>
      <c r="X43" s="32">
        <f t="shared" si="10"/>
        <v>274201.39999999997</v>
      </c>
      <c r="Y43" s="39">
        <f t="shared" si="11"/>
        <v>0</v>
      </c>
      <c r="Z43" s="25">
        <v>0</v>
      </c>
      <c r="AA43" s="25">
        <f t="shared" si="12"/>
        <v>541.9</v>
      </c>
      <c r="AB43" s="25">
        <f t="shared" si="13"/>
        <v>169072.8</v>
      </c>
      <c r="AC43" s="25">
        <f t="shared" si="14"/>
        <v>169072.8</v>
      </c>
      <c r="AD43" s="39">
        <f t="shared" si="15"/>
        <v>0</v>
      </c>
      <c r="AE43" s="25">
        <f t="shared" si="16"/>
        <v>0</v>
      </c>
      <c r="AF43" s="25">
        <f t="shared" si="17"/>
        <v>541.9</v>
      </c>
      <c r="AG43" s="25">
        <f t="shared" si="18"/>
        <v>125178.9</v>
      </c>
      <c r="AH43" s="25">
        <f t="shared" si="19"/>
        <v>125178.9</v>
      </c>
      <c r="AI43" s="33">
        <v>0</v>
      </c>
      <c r="AJ43" s="26">
        <v>0</v>
      </c>
      <c r="AK43" s="26">
        <v>0</v>
      </c>
      <c r="AL43" s="19">
        <v>0</v>
      </c>
      <c r="AM43" s="19">
        <v>0</v>
      </c>
      <c r="AN43" s="19">
        <v>0</v>
      </c>
      <c r="AO43" s="19">
        <v>0</v>
      </c>
      <c r="AP43" s="19">
        <v>0</v>
      </c>
      <c r="AQ43" s="19">
        <v>0</v>
      </c>
      <c r="AR43" s="19">
        <v>0</v>
      </c>
      <c r="AS43" s="19">
        <v>0</v>
      </c>
      <c r="AT43" s="19">
        <v>0</v>
      </c>
      <c r="AU43" s="19">
        <v>0</v>
      </c>
      <c r="AV43" s="19">
        <v>0</v>
      </c>
      <c r="AW43" s="19">
        <v>0</v>
      </c>
      <c r="AX43" s="21">
        <v>753.25</v>
      </c>
      <c r="AY43" s="34">
        <f t="shared" si="20"/>
        <v>1266213.25</v>
      </c>
      <c r="AZ43" s="19">
        <v>0</v>
      </c>
      <c r="BA43" s="41">
        <f t="shared" si="21"/>
        <v>0</v>
      </c>
      <c r="BB43" s="19">
        <v>0</v>
      </c>
      <c r="BC43" s="19">
        <v>0</v>
      </c>
      <c r="BD43" s="19">
        <v>0</v>
      </c>
      <c r="BE43" s="41">
        <v>0</v>
      </c>
      <c r="BF43" s="19">
        <v>0</v>
      </c>
      <c r="BG43" s="19">
        <f t="shared" si="22"/>
        <v>0</v>
      </c>
      <c r="BH43" s="19">
        <v>0</v>
      </c>
      <c r="BI43" s="19">
        <v>0</v>
      </c>
      <c r="BJ43" s="21">
        <v>0</v>
      </c>
      <c r="BK43" s="19">
        <f t="shared" si="23"/>
        <v>0</v>
      </c>
      <c r="BL43" s="21">
        <v>0</v>
      </c>
      <c r="BM43" s="19">
        <v>0</v>
      </c>
      <c r="BN43" s="19">
        <v>0</v>
      </c>
      <c r="BO43" s="19">
        <v>0</v>
      </c>
      <c r="BP43" s="19">
        <v>2192.4</v>
      </c>
      <c r="BQ43" s="19">
        <f t="shared" si="24"/>
        <v>3174595.2</v>
      </c>
      <c r="BR43" s="19">
        <v>0</v>
      </c>
      <c r="BS43" s="19">
        <v>0</v>
      </c>
      <c r="BT43" s="19">
        <v>0</v>
      </c>
      <c r="BU43" s="19">
        <f t="shared" si="25"/>
        <v>0</v>
      </c>
      <c r="BV43" s="19">
        <v>0</v>
      </c>
      <c r="BW43" s="19">
        <v>0</v>
      </c>
      <c r="BX43" s="19">
        <v>0</v>
      </c>
      <c r="BY43" s="19">
        <v>0</v>
      </c>
      <c r="BZ43" s="19">
        <v>86.4</v>
      </c>
      <c r="CA43" s="19">
        <f>BZ43*6400</f>
        <v>552960</v>
      </c>
      <c r="CB43" s="19">
        <v>44.46</v>
      </c>
      <c r="CC43" s="19">
        <f t="shared" si="26"/>
        <v>332872.02</v>
      </c>
      <c r="CD43" s="19">
        <v>0</v>
      </c>
      <c r="CE43" s="19">
        <v>0</v>
      </c>
      <c r="CF43" s="19">
        <v>0</v>
      </c>
      <c r="CG43" s="19">
        <v>0</v>
      </c>
      <c r="CH43" s="19">
        <v>126.18</v>
      </c>
      <c r="CI43" s="19">
        <f t="shared" si="27"/>
        <v>263590.02</v>
      </c>
    </row>
    <row r="44" spans="1:87" s="43" customFormat="1" ht="18.75" customHeight="1">
      <c r="A44" s="38">
        <v>32</v>
      </c>
      <c r="B44" s="42" t="s">
        <v>118</v>
      </c>
      <c r="C44" s="36"/>
      <c r="D44" s="36"/>
      <c r="E44" s="47">
        <f t="shared" si="1"/>
        <v>1767459.62</v>
      </c>
      <c r="F44" s="22">
        <v>1</v>
      </c>
      <c r="G44" s="22">
        <f t="shared" si="2"/>
        <v>47812</v>
      </c>
      <c r="H44" s="39">
        <v>1583.7</v>
      </c>
      <c r="I44" s="22">
        <f t="shared" si="30"/>
        <v>140949.30000000002</v>
      </c>
      <c r="J44" s="39">
        <v>1583.7</v>
      </c>
      <c r="K44" s="31">
        <f t="shared" si="4"/>
        <v>71266.5</v>
      </c>
      <c r="L44" s="25">
        <v>15</v>
      </c>
      <c r="M44" s="25">
        <f t="shared" si="0"/>
        <v>191070</v>
      </c>
      <c r="N44" s="32">
        <f t="shared" si="5"/>
        <v>451097.80000000005</v>
      </c>
      <c r="O44" s="40">
        <v>0</v>
      </c>
      <c r="P44" s="25">
        <f t="shared" si="6"/>
        <v>0</v>
      </c>
      <c r="Q44" s="40">
        <f>1128.2*0</f>
        <v>0</v>
      </c>
      <c r="R44" s="32">
        <f t="shared" si="7"/>
        <v>0</v>
      </c>
      <c r="S44" s="25">
        <f t="shared" si="8"/>
        <v>0</v>
      </c>
      <c r="T44" s="39">
        <v>0</v>
      </c>
      <c r="U44" s="25">
        <v>0</v>
      </c>
      <c r="V44" s="40">
        <f>1128.2*0</f>
        <v>0</v>
      </c>
      <c r="W44" s="26">
        <f t="shared" si="9"/>
        <v>0</v>
      </c>
      <c r="X44" s="32">
        <f t="shared" si="10"/>
        <v>0</v>
      </c>
      <c r="Y44" s="39">
        <f t="shared" si="11"/>
        <v>0</v>
      </c>
      <c r="Z44" s="25">
        <v>0</v>
      </c>
      <c r="AA44" s="25">
        <f t="shared" si="12"/>
        <v>0</v>
      </c>
      <c r="AB44" s="25">
        <f t="shared" si="13"/>
        <v>0</v>
      </c>
      <c r="AC44" s="25">
        <f t="shared" si="14"/>
        <v>0</v>
      </c>
      <c r="AD44" s="39">
        <f t="shared" si="15"/>
        <v>0</v>
      </c>
      <c r="AE44" s="25">
        <f t="shared" si="16"/>
        <v>0</v>
      </c>
      <c r="AF44" s="25">
        <f t="shared" si="17"/>
        <v>0</v>
      </c>
      <c r="AG44" s="25">
        <f t="shared" si="18"/>
        <v>0</v>
      </c>
      <c r="AH44" s="25">
        <f t="shared" si="19"/>
        <v>0</v>
      </c>
      <c r="AI44" s="39">
        <v>0</v>
      </c>
      <c r="AJ44" s="25">
        <v>0</v>
      </c>
      <c r="AK44" s="25">
        <v>0</v>
      </c>
      <c r="AL44" s="19">
        <v>0</v>
      </c>
      <c r="AM44" s="19">
        <v>0</v>
      </c>
      <c r="AN44" s="19">
        <v>0</v>
      </c>
      <c r="AO44" s="19">
        <v>0</v>
      </c>
      <c r="AP44" s="19">
        <v>0</v>
      </c>
      <c r="AQ44" s="19">
        <v>0</v>
      </c>
      <c r="AR44" s="19">
        <v>0</v>
      </c>
      <c r="AS44" s="19">
        <v>0</v>
      </c>
      <c r="AT44" s="19">
        <v>0</v>
      </c>
      <c r="AU44" s="19">
        <v>0</v>
      </c>
      <c r="AV44" s="19">
        <v>0</v>
      </c>
      <c r="AW44" s="19">
        <v>0</v>
      </c>
      <c r="AX44" s="19">
        <v>715.5</v>
      </c>
      <c r="AY44" s="34">
        <f t="shared" si="20"/>
        <v>1202755.5</v>
      </c>
      <c r="AZ44" s="19">
        <v>0</v>
      </c>
      <c r="BA44" s="41">
        <f t="shared" si="21"/>
        <v>0</v>
      </c>
      <c r="BB44" s="19">
        <v>0</v>
      </c>
      <c r="BC44" s="19">
        <v>0</v>
      </c>
      <c r="BD44" s="19">
        <v>0</v>
      </c>
      <c r="BE44" s="41">
        <v>0</v>
      </c>
      <c r="BF44" s="19">
        <v>0</v>
      </c>
      <c r="BG44" s="19">
        <f t="shared" si="22"/>
        <v>0</v>
      </c>
      <c r="BH44" s="19">
        <v>0</v>
      </c>
      <c r="BI44" s="19">
        <v>0</v>
      </c>
      <c r="BJ44" s="19">
        <v>0</v>
      </c>
      <c r="BK44" s="19">
        <v>0</v>
      </c>
      <c r="BL44" s="19">
        <v>0</v>
      </c>
      <c r="BM44" s="19">
        <f t="shared" si="28"/>
        <v>0</v>
      </c>
      <c r="BN44" s="19">
        <v>0</v>
      </c>
      <c r="BO44" s="19">
        <v>0</v>
      </c>
      <c r="BP44" s="19">
        <v>0</v>
      </c>
      <c r="BQ44" s="19">
        <f t="shared" si="24"/>
        <v>0</v>
      </c>
      <c r="BR44" s="19">
        <v>0</v>
      </c>
      <c r="BS44" s="19">
        <v>0</v>
      </c>
      <c r="BT44" s="19">
        <v>0</v>
      </c>
      <c r="BU44" s="19">
        <f t="shared" si="25"/>
        <v>0</v>
      </c>
      <c r="BV44" s="19">
        <v>0</v>
      </c>
      <c r="BW44" s="19">
        <v>0</v>
      </c>
      <c r="BX44" s="19">
        <v>1832.36</v>
      </c>
      <c r="BY44" s="19">
        <v>113606.32</v>
      </c>
      <c r="BZ44" s="19">
        <v>0</v>
      </c>
      <c r="CA44" s="19">
        <v>0</v>
      </c>
      <c r="CB44" s="19">
        <v>0</v>
      </c>
      <c r="CC44" s="19">
        <f t="shared" si="26"/>
        <v>0</v>
      </c>
      <c r="CD44" s="19">
        <v>0</v>
      </c>
      <c r="CE44" s="19">
        <v>0</v>
      </c>
      <c r="CF44" s="19">
        <v>0</v>
      </c>
      <c r="CG44" s="19">
        <v>0</v>
      </c>
      <c r="CH44" s="19">
        <v>0</v>
      </c>
      <c r="CI44" s="19">
        <f t="shared" si="27"/>
        <v>0</v>
      </c>
    </row>
    <row r="45" spans="1:87" s="43" customFormat="1" ht="18.75" customHeight="1">
      <c r="A45" s="38">
        <v>33</v>
      </c>
      <c r="B45" s="42" t="s">
        <v>119</v>
      </c>
      <c r="C45" s="36">
        <v>2011</v>
      </c>
      <c r="D45" s="36" t="s">
        <v>106</v>
      </c>
      <c r="E45" s="47">
        <f t="shared" si="1"/>
        <v>17129632.560000002</v>
      </c>
      <c r="F45" s="22">
        <v>6</v>
      </c>
      <c r="G45" s="22">
        <f t="shared" si="2"/>
        <v>286872</v>
      </c>
      <c r="H45" s="39">
        <v>7174.8</v>
      </c>
      <c r="I45" s="22">
        <f t="shared" si="30"/>
        <v>638557.2000000001</v>
      </c>
      <c r="J45" s="39">
        <v>7174.8</v>
      </c>
      <c r="K45" s="31">
        <f t="shared" si="4"/>
        <v>322866</v>
      </c>
      <c r="L45" s="25">
        <v>128</v>
      </c>
      <c r="M45" s="25">
        <f t="shared" si="0"/>
        <v>1630464</v>
      </c>
      <c r="N45" s="32">
        <f t="shared" si="5"/>
        <v>2878759.2</v>
      </c>
      <c r="O45" s="40">
        <v>0</v>
      </c>
      <c r="P45" s="25">
        <f t="shared" si="6"/>
        <v>0</v>
      </c>
      <c r="Q45" s="40">
        <v>2684.2</v>
      </c>
      <c r="R45" s="32">
        <f t="shared" si="7"/>
        <v>1962150.2</v>
      </c>
      <c r="S45" s="25">
        <f t="shared" si="8"/>
        <v>1962150.2</v>
      </c>
      <c r="T45" s="39">
        <v>0</v>
      </c>
      <c r="U45" s="25">
        <v>0</v>
      </c>
      <c r="V45" s="40">
        <v>2684.2</v>
      </c>
      <c r="W45" s="26">
        <f t="shared" si="9"/>
        <v>1358205.2</v>
      </c>
      <c r="X45" s="32">
        <f t="shared" si="10"/>
        <v>1358205.2</v>
      </c>
      <c r="Y45" s="39">
        <f t="shared" si="11"/>
        <v>0</v>
      </c>
      <c r="Z45" s="25">
        <v>0</v>
      </c>
      <c r="AA45" s="25">
        <f t="shared" si="12"/>
        <v>2684.2</v>
      </c>
      <c r="AB45" s="25">
        <f t="shared" si="13"/>
        <v>837470.3999999999</v>
      </c>
      <c r="AC45" s="25">
        <f t="shared" si="14"/>
        <v>837470.3999999999</v>
      </c>
      <c r="AD45" s="39">
        <f t="shared" si="15"/>
        <v>0</v>
      </c>
      <c r="AE45" s="25">
        <f t="shared" si="16"/>
        <v>0</v>
      </c>
      <c r="AF45" s="25">
        <f t="shared" si="17"/>
        <v>2684.2</v>
      </c>
      <c r="AG45" s="25">
        <f t="shared" si="18"/>
        <v>620050.2</v>
      </c>
      <c r="AH45" s="25">
        <f t="shared" si="19"/>
        <v>620050.2</v>
      </c>
      <c r="AI45" s="33">
        <v>0</v>
      </c>
      <c r="AJ45" s="26">
        <v>0</v>
      </c>
      <c r="AK45" s="26">
        <v>0</v>
      </c>
      <c r="AL45" s="19">
        <v>0</v>
      </c>
      <c r="AM45" s="19">
        <v>0</v>
      </c>
      <c r="AN45" s="19">
        <v>0</v>
      </c>
      <c r="AO45" s="19">
        <v>0</v>
      </c>
      <c r="AP45" s="19">
        <v>0</v>
      </c>
      <c r="AQ45" s="19">
        <v>0</v>
      </c>
      <c r="AR45" s="19">
        <v>0</v>
      </c>
      <c r="AS45" s="19">
        <v>0</v>
      </c>
      <c r="AT45" s="19">
        <v>0</v>
      </c>
      <c r="AU45" s="19">
        <v>0</v>
      </c>
      <c r="AV45" s="19">
        <v>0</v>
      </c>
      <c r="AW45" s="19">
        <v>0</v>
      </c>
      <c r="AX45" s="19">
        <v>0</v>
      </c>
      <c r="AY45" s="34">
        <f>0*1681</f>
        <v>0</v>
      </c>
      <c r="AZ45" s="19">
        <v>0</v>
      </c>
      <c r="BA45" s="41">
        <f t="shared" si="21"/>
        <v>0</v>
      </c>
      <c r="BB45" s="19">
        <v>0</v>
      </c>
      <c r="BC45" s="19">
        <v>0</v>
      </c>
      <c r="BD45" s="19">
        <v>0</v>
      </c>
      <c r="BE45" s="41">
        <v>0</v>
      </c>
      <c r="BF45" s="19">
        <v>0</v>
      </c>
      <c r="BG45" s="19">
        <f t="shared" si="22"/>
        <v>0</v>
      </c>
      <c r="BH45" s="19">
        <v>0</v>
      </c>
      <c r="BI45" s="19">
        <v>0</v>
      </c>
      <c r="BJ45" s="19">
        <v>7652.08</v>
      </c>
      <c r="BK45" s="19">
        <f>BJ45*1093</f>
        <v>8363723.4399999995</v>
      </c>
      <c r="BL45" s="19">
        <v>0</v>
      </c>
      <c r="BM45" s="19">
        <f t="shared" si="28"/>
        <v>0</v>
      </c>
      <c r="BN45" s="19">
        <v>0</v>
      </c>
      <c r="BO45" s="19">
        <v>0</v>
      </c>
      <c r="BP45" s="19">
        <v>0</v>
      </c>
      <c r="BQ45" s="19">
        <f t="shared" si="24"/>
        <v>0</v>
      </c>
      <c r="BR45" s="19">
        <v>0</v>
      </c>
      <c r="BS45" s="19">
        <v>0</v>
      </c>
      <c r="BT45" s="19">
        <v>0</v>
      </c>
      <c r="BU45" s="19">
        <f t="shared" si="25"/>
        <v>0</v>
      </c>
      <c r="BV45" s="19">
        <v>0</v>
      </c>
      <c r="BW45" s="19">
        <v>0</v>
      </c>
      <c r="BX45" s="19">
        <v>0</v>
      </c>
      <c r="BY45" s="19">
        <v>0</v>
      </c>
      <c r="BZ45" s="19">
        <v>0</v>
      </c>
      <c r="CA45" s="19">
        <v>0</v>
      </c>
      <c r="CB45" s="19">
        <v>148.16</v>
      </c>
      <c r="CC45" s="19">
        <f t="shared" si="26"/>
        <v>1109273.92</v>
      </c>
      <c r="CD45" s="19">
        <v>0</v>
      </c>
      <c r="CE45" s="19">
        <v>0</v>
      </c>
      <c r="CF45" s="19">
        <v>0</v>
      </c>
      <c r="CG45" s="19">
        <v>0</v>
      </c>
      <c r="CH45" s="19">
        <v>0</v>
      </c>
      <c r="CI45" s="19">
        <f t="shared" si="27"/>
        <v>0</v>
      </c>
    </row>
    <row r="46" spans="1:87" s="43" customFormat="1" ht="18.75" customHeight="1">
      <c r="A46" s="51">
        <v>34</v>
      </c>
      <c r="B46" s="42" t="s">
        <v>120</v>
      </c>
      <c r="C46" s="36"/>
      <c r="D46" s="36"/>
      <c r="E46" s="47">
        <f t="shared" si="1"/>
        <v>3553845.4</v>
      </c>
      <c r="F46" s="22">
        <v>1</v>
      </c>
      <c r="G46" s="22">
        <f t="shared" si="2"/>
        <v>47812</v>
      </c>
      <c r="H46" s="30">
        <v>2682.7</v>
      </c>
      <c r="I46" s="22">
        <f t="shared" si="30"/>
        <v>238760.3</v>
      </c>
      <c r="J46" s="39">
        <v>2682.7</v>
      </c>
      <c r="K46" s="31">
        <f t="shared" si="4"/>
        <v>120721.49999999999</v>
      </c>
      <c r="L46" s="25">
        <v>25</v>
      </c>
      <c r="M46" s="25">
        <f t="shared" si="0"/>
        <v>318450</v>
      </c>
      <c r="N46" s="32">
        <f t="shared" si="5"/>
        <v>725743.8</v>
      </c>
      <c r="O46" s="40">
        <f>T46</f>
        <v>0</v>
      </c>
      <c r="P46" s="25">
        <f t="shared" si="6"/>
        <v>0</v>
      </c>
      <c r="Q46" s="25">
        <f>V46</f>
        <v>0</v>
      </c>
      <c r="R46" s="32">
        <f t="shared" si="7"/>
        <v>0</v>
      </c>
      <c r="S46" s="25">
        <f t="shared" si="8"/>
        <v>0</v>
      </c>
      <c r="T46" s="39">
        <v>0</v>
      </c>
      <c r="U46" s="25">
        <v>0</v>
      </c>
      <c r="V46" s="25">
        <v>0</v>
      </c>
      <c r="W46" s="26">
        <f t="shared" si="9"/>
        <v>0</v>
      </c>
      <c r="X46" s="32">
        <f t="shared" si="10"/>
        <v>0</v>
      </c>
      <c r="Y46" s="39">
        <f t="shared" si="11"/>
        <v>0</v>
      </c>
      <c r="Z46" s="25">
        <v>0</v>
      </c>
      <c r="AA46" s="25">
        <f t="shared" si="12"/>
        <v>0</v>
      </c>
      <c r="AB46" s="25">
        <f t="shared" si="13"/>
        <v>0</v>
      </c>
      <c r="AC46" s="25">
        <f t="shared" si="14"/>
        <v>0</v>
      </c>
      <c r="AD46" s="39">
        <f t="shared" si="15"/>
        <v>0</v>
      </c>
      <c r="AE46" s="25">
        <f t="shared" si="16"/>
        <v>0</v>
      </c>
      <c r="AF46" s="25">
        <f t="shared" si="17"/>
        <v>0</v>
      </c>
      <c r="AG46" s="25">
        <f t="shared" si="18"/>
        <v>0</v>
      </c>
      <c r="AH46" s="25">
        <f t="shared" si="19"/>
        <v>0</v>
      </c>
      <c r="AI46" s="33">
        <v>0</v>
      </c>
      <c r="AJ46" s="26">
        <v>0</v>
      </c>
      <c r="AK46" s="26">
        <v>0</v>
      </c>
      <c r="AL46" s="19">
        <v>0</v>
      </c>
      <c r="AM46" s="19">
        <v>0</v>
      </c>
      <c r="AN46" s="19">
        <v>0</v>
      </c>
      <c r="AO46" s="19">
        <v>0</v>
      </c>
      <c r="AP46" s="19">
        <v>0</v>
      </c>
      <c r="AQ46" s="19">
        <v>0</v>
      </c>
      <c r="AR46" s="19">
        <v>0</v>
      </c>
      <c r="AS46" s="19">
        <v>0</v>
      </c>
      <c r="AT46" s="19">
        <v>0</v>
      </c>
      <c r="AU46" s="19">
        <v>0</v>
      </c>
      <c r="AV46" s="19">
        <v>0</v>
      </c>
      <c r="AW46" s="19">
        <v>0</v>
      </c>
      <c r="AX46" s="19">
        <v>0</v>
      </c>
      <c r="AY46" s="34">
        <f>AX46*1681</f>
        <v>0</v>
      </c>
      <c r="AZ46" s="19">
        <v>812.5</v>
      </c>
      <c r="BA46" s="41">
        <f t="shared" si="21"/>
        <v>1575437.5</v>
      </c>
      <c r="BB46" s="19">
        <v>0</v>
      </c>
      <c r="BC46" s="19">
        <v>0</v>
      </c>
      <c r="BD46" s="19">
        <v>0</v>
      </c>
      <c r="BE46" s="41">
        <v>0</v>
      </c>
      <c r="BF46" s="19">
        <v>812.5</v>
      </c>
      <c r="BG46" s="19">
        <f t="shared" si="22"/>
        <v>1084687.5</v>
      </c>
      <c r="BH46" s="19">
        <v>0</v>
      </c>
      <c r="BI46" s="19">
        <v>0</v>
      </c>
      <c r="BJ46" s="19">
        <v>0</v>
      </c>
      <c r="BK46" s="19">
        <v>0</v>
      </c>
      <c r="BL46" s="19">
        <v>0</v>
      </c>
      <c r="BM46" s="19">
        <f t="shared" si="28"/>
        <v>0</v>
      </c>
      <c r="BN46" s="19">
        <v>0</v>
      </c>
      <c r="BO46" s="19">
        <v>0</v>
      </c>
      <c r="BP46" s="19">
        <v>0</v>
      </c>
      <c r="BQ46" s="19">
        <f t="shared" si="24"/>
        <v>0</v>
      </c>
      <c r="BR46" s="19">
        <v>0</v>
      </c>
      <c r="BS46" s="19">
        <v>0</v>
      </c>
      <c r="BT46" s="19">
        <v>0</v>
      </c>
      <c r="BU46" s="19">
        <f t="shared" si="25"/>
        <v>0</v>
      </c>
      <c r="BV46" s="19">
        <v>0</v>
      </c>
      <c r="BW46" s="19">
        <v>0</v>
      </c>
      <c r="BX46" s="19">
        <v>2709.3</v>
      </c>
      <c r="BY46" s="19">
        <v>167976.6</v>
      </c>
      <c r="BZ46" s="19">
        <v>0</v>
      </c>
      <c r="CA46" s="19">
        <v>0</v>
      </c>
      <c r="CB46" s="19">
        <v>0</v>
      </c>
      <c r="CC46" s="19">
        <f t="shared" si="26"/>
        <v>0</v>
      </c>
      <c r="CD46" s="19">
        <v>0</v>
      </c>
      <c r="CE46" s="19">
        <v>0</v>
      </c>
      <c r="CF46" s="19">
        <v>0</v>
      </c>
      <c r="CG46" s="19">
        <v>0</v>
      </c>
      <c r="CH46" s="19">
        <v>0</v>
      </c>
      <c r="CI46" s="19">
        <f t="shared" si="27"/>
        <v>0</v>
      </c>
    </row>
    <row r="47" spans="1:87" s="35" customFormat="1" ht="18.75" customHeight="1">
      <c r="A47" s="38">
        <v>35</v>
      </c>
      <c r="B47" s="42" t="s">
        <v>121</v>
      </c>
      <c r="C47" s="29"/>
      <c r="D47" s="29"/>
      <c r="E47" s="47">
        <f t="shared" si="1"/>
        <v>3424188.54</v>
      </c>
      <c r="F47" s="22">
        <v>1</v>
      </c>
      <c r="G47" s="22">
        <f t="shared" si="2"/>
        <v>47812</v>
      </c>
      <c r="H47" s="30">
        <v>1622.1</v>
      </c>
      <c r="I47" s="22">
        <f t="shared" si="30"/>
        <v>144366.9</v>
      </c>
      <c r="J47" s="30">
        <v>1622.1</v>
      </c>
      <c r="K47" s="31">
        <f t="shared" si="4"/>
        <v>72994.5</v>
      </c>
      <c r="L47" s="27">
        <v>0</v>
      </c>
      <c r="M47" s="25">
        <f t="shared" si="0"/>
        <v>0</v>
      </c>
      <c r="N47" s="32">
        <f t="shared" si="5"/>
        <v>265173.4</v>
      </c>
      <c r="O47" s="40">
        <v>0</v>
      </c>
      <c r="P47" s="25">
        <f t="shared" si="6"/>
        <v>0</v>
      </c>
      <c r="Q47" s="40">
        <v>899.5</v>
      </c>
      <c r="R47" s="32">
        <f t="shared" si="7"/>
        <v>657534.5</v>
      </c>
      <c r="S47" s="25">
        <f t="shared" si="8"/>
        <v>657534.5</v>
      </c>
      <c r="T47" s="30">
        <v>0</v>
      </c>
      <c r="U47" s="25">
        <v>0</v>
      </c>
      <c r="V47" s="40">
        <v>899.5</v>
      </c>
      <c r="W47" s="26">
        <f t="shared" si="9"/>
        <v>455147</v>
      </c>
      <c r="X47" s="32">
        <f t="shared" si="10"/>
        <v>455147</v>
      </c>
      <c r="Y47" s="39">
        <f t="shared" si="11"/>
        <v>0</v>
      </c>
      <c r="Z47" s="25">
        <v>0</v>
      </c>
      <c r="AA47" s="25">
        <f t="shared" si="12"/>
        <v>899.5</v>
      </c>
      <c r="AB47" s="25">
        <f t="shared" si="13"/>
        <v>280644</v>
      </c>
      <c r="AC47" s="25">
        <f t="shared" si="14"/>
        <v>280644</v>
      </c>
      <c r="AD47" s="39">
        <f t="shared" si="15"/>
        <v>0</v>
      </c>
      <c r="AE47" s="25">
        <f t="shared" si="16"/>
        <v>0</v>
      </c>
      <c r="AF47" s="25">
        <f t="shared" si="17"/>
        <v>899.5</v>
      </c>
      <c r="AG47" s="25">
        <f t="shared" si="18"/>
        <v>207784.5</v>
      </c>
      <c r="AH47" s="25">
        <f t="shared" si="19"/>
        <v>207784.5</v>
      </c>
      <c r="AI47" s="39">
        <v>0</v>
      </c>
      <c r="AJ47" s="25">
        <v>0</v>
      </c>
      <c r="AK47" s="25">
        <v>0</v>
      </c>
      <c r="AL47" s="19">
        <v>0</v>
      </c>
      <c r="AM47" s="19">
        <v>0</v>
      </c>
      <c r="AN47" s="19">
        <v>0</v>
      </c>
      <c r="AO47" s="19">
        <v>0</v>
      </c>
      <c r="AP47" s="19">
        <v>0</v>
      </c>
      <c r="AQ47" s="19">
        <v>0</v>
      </c>
      <c r="AR47" s="19">
        <v>0</v>
      </c>
      <c r="AS47" s="19">
        <v>0</v>
      </c>
      <c r="AT47" s="19">
        <v>0</v>
      </c>
      <c r="AU47" s="19">
        <v>0</v>
      </c>
      <c r="AV47" s="19">
        <v>0</v>
      </c>
      <c r="AW47" s="19">
        <v>0</v>
      </c>
      <c r="AX47" s="19">
        <v>0</v>
      </c>
      <c r="AY47" s="34">
        <f t="shared" si="20"/>
        <v>0</v>
      </c>
      <c r="AZ47" s="19"/>
      <c r="BA47" s="41"/>
      <c r="BB47" s="19">
        <v>0</v>
      </c>
      <c r="BC47" s="19">
        <v>0</v>
      </c>
      <c r="BD47" s="19">
        <v>518.05</v>
      </c>
      <c r="BE47" s="19">
        <f>BD47*1443</f>
        <v>747546.1499999999</v>
      </c>
      <c r="BF47" s="19">
        <v>518.05</v>
      </c>
      <c r="BG47" s="19">
        <f t="shared" si="22"/>
        <v>691596.7499999999</v>
      </c>
      <c r="BH47" s="19">
        <v>0</v>
      </c>
      <c r="BI47" s="19">
        <v>0</v>
      </c>
      <c r="BJ47" s="20">
        <v>0</v>
      </c>
      <c r="BK47" s="19">
        <v>0</v>
      </c>
      <c r="BL47" s="20">
        <v>0</v>
      </c>
      <c r="BM47" s="19">
        <f t="shared" si="28"/>
        <v>0</v>
      </c>
      <c r="BN47" s="19">
        <v>0</v>
      </c>
      <c r="BO47" s="19">
        <v>0</v>
      </c>
      <c r="BP47" s="19">
        <v>0</v>
      </c>
      <c r="BQ47" s="19">
        <f t="shared" si="24"/>
        <v>0</v>
      </c>
      <c r="BR47" s="19">
        <v>0</v>
      </c>
      <c r="BS47" s="19">
        <v>0</v>
      </c>
      <c r="BT47" s="19">
        <v>0</v>
      </c>
      <c r="BU47" s="19">
        <f t="shared" si="25"/>
        <v>0</v>
      </c>
      <c r="BV47" s="19">
        <v>0</v>
      </c>
      <c r="BW47" s="19">
        <v>0</v>
      </c>
      <c r="BX47" s="19">
        <v>1915.52</v>
      </c>
      <c r="BY47" s="19">
        <v>118762.24</v>
      </c>
      <c r="BZ47" s="19">
        <v>0</v>
      </c>
      <c r="CA47" s="19">
        <v>0</v>
      </c>
      <c r="CB47" s="19">
        <v>0</v>
      </c>
      <c r="CC47" s="19">
        <f t="shared" si="26"/>
        <v>0</v>
      </c>
      <c r="CD47" s="19">
        <v>0</v>
      </c>
      <c r="CE47" s="19">
        <v>0</v>
      </c>
      <c r="CF47" s="19">
        <v>0</v>
      </c>
      <c r="CG47" s="19">
        <v>0</v>
      </c>
      <c r="CH47" s="19">
        <v>0</v>
      </c>
      <c r="CI47" s="19">
        <f t="shared" si="27"/>
        <v>0</v>
      </c>
    </row>
    <row r="48" spans="1:87" s="35" customFormat="1" ht="18.75" customHeight="1">
      <c r="A48" s="38">
        <v>36</v>
      </c>
      <c r="B48" s="28" t="s">
        <v>122</v>
      </c>
      <c r="C48" s="29"/>
      <c r="D48" s="29"/>
      <c r="E48" s="47">
        <f t="shared" si="1"/>
        <v>2647173.56</v>
      </c>
      <c r="F48" s="22">
        <v>1</v>
      </c>
      <c r="G48" s="22">
        <f t="shared" si="2"/>
        <v>47812</v>
      </c>
      <c r="H48" s="30">
        <v>2560</v>
      </c>
      <c r="I48" s="22">
        <f t="shared" si="30"/>
        <v>227840</v>
      </c>
      <c r="J48" s="30">
        <v>2560</v>
      </c>
      <c r="K48" s="31">
        <f t="shared" si="4"/>
        <v>115200</v>
      </c>
      <c r="L48" s="27">
        <v>0</v>
      </c>
      <c r="M48" s="25">
        <f t="shared" si="0"/>
        <v>0</v>
      </c>
      <c r="N48" s="32">
        <f t="shared" si="5"/>
        <v>390852</v>
      </c>
      <c r="O48" s="40">
        <f>T48</f>
        <v>0</v>
      </c>
      <c r="P48" s="25">
        <f t="shared" si="6"/>
        <v>0</v>
      </c>
      <c r="Q48" s="25">
        <f>V48</f>
        <v>0</v>
      </c>
      <c r="R48" s="32">
        <f t="shared" si="7"/>
        <v>0</v>
      </c>
      <c r="S48" s="25">
        <f t="shared" si="8"/>
        <v>0</v>
      </c>
      <c r="T48" s="30">
        <v>0</v>
      </c>
      <c r="U48" s="25">
        <v>0</v>
      </c>
      <c r="V48" s="25">
        <v>0</v>
      </c>
      <c r="W48" s="26">
        <f t="shared" si="9"/>
        <v>0</v>
      </c>
      <c r="X48" s="32">
        <f t="shared" si="10"/>
        <v>0</v>
      </c>
      <c r="Y48" s="39">
        <f t="shared" si="11"/>
        <v>0</v>
      </c>
      <c r="Z48" s="25">
        <v>0</v>
      </c>
      <c r="AA48" s="25">
        <f t="shared" si="12"/>
        <v>0</v>
      </c>
      <c r="AB48" s="25">
        <f t="shared" si="13"/>
        <v>0</v>
      </c>
      <c r="AC48" s="25">
        <f t="shared" si="14"/>
        <v>0</v>
      </c>
      <c r="AD48" s="39">
        <f t="shared" si="15"/>
        <v>0</v>
      </c>
      <c r="AE48" s="25">
        <f t="shared" si="16"/>
        <v>0</v>
      </c>
      <c r="AF48" s="25">
        <f t="shared" si="17"/>
        <v>0</v>
      </c>
      <c r="AG48" s="25">
        <f t="shared" si="18"/>
        <v>0</v>
      </c>
      <c r="AH48" s="25">
        <f t="shared" si="19"/>
        <v>0</v>
      </c>
      <c r="AI48" s="33">
        <v>0</v>
      </c>
      <c r="AJ48" s="26">
        <v>0</v>
      </c>
      <c r="AK48" s="26">
        <v>0</v>
      </c>
      <c r="AL48" s="19">
        <v>0</v>
      </c>
      <c r="AM48" s="19">
        <v>0</v>
      </c>
      <c r="AN48" s="19">
        <v>0</v>
      </c>
      <c r="AO48" s="19">
        <v>0</v>
      </c>
      <c r="AP48" s="19">
        <v>0</v>
      </c>
      <c r="AQ48" s="19">
        <v>0</v>
      </c>
      <c r="AR48" s="19">
        <v>0</v>
      </c>
      <c r="AS48" s="19">
        <v>0</v>
      </c>
      <c r="AT48" s="19">
        <v>0</v>
      </c>
      <c r="AU48" s="19">
        <v>0</v>
      </c>
      <c r="AV48" s="19">
        <v>0</v>
      </c>
      <c r="AW48" s="19">
        <v>0</v>
      </c>
      <c r="AX48" s="20">
        <v>0</v>
      </c>
      <c r="AY48" s="34">
        <f t="shared" si="20"/>
        <v>0</v>
      </c>
      <c r="AZ48" s="19">
        <v>652.74</v>
      </c>
      <c r="BA48" s="41">
        <f t="shared" si="21"/>
        <v>1265662.86</v>
      </c>
      <c r="BB48" s="19">
        <v>0</v>
      </c>
      <c r="BC48" s="19">
        <v>0</v>
      </c>
      <c r="BD48" s="19">
        <v>0</v>
      </c>
      <c r="BE48" s="41">
        <v>0</v>
      </c>
      <c r="BF48" s="19">
        <v>652.74</v>
      </c>
      <c r="BG48" s="19">
        <f t="shared" si="22"/>
        <v>871407.9</v>
      </c>
      <c r="BH48" s="19">
        <v>0</v>
      </c>
      <c r="BI48" s="19">
        <v>0</v>
      </c>
      <c r="BJ48" s="20">
        <v>0</v>
      </c>
      <c r="BK48" s="19">
        <v>0</v>
      </c>
      <c r="BL48" s="20">
        <v>0</v>
      </c>
      <c r="BM48" s="19">
        <f t="shared" si="28"/>
        <v>0</v>
      </c>
      <c r="BN48" s="19">
        <v>0</v>
      </c>
      <c r="BO48" s="19">
        <v>0</v>
      </c>
      <c r="BP48" s="19">
        <v>0</v>
      </c>
      <c r="BQ48" s="19">
        <f t="shared" si="24"/>
        <v>0</v>
      </c>
      <c r="BR48" s="19">
        <v>0</v>
      </c>
      <c r="BS48" s="19">
        <v>0</v>
      </c>
      <c r="BT48" s="19">
        <v>0</v>
      </c>
      <c r="BU48" s="19">
        <f t="shared" si="25"/>
        <v>0</v>
      </c>
      <c r="BV48" s="19">
        <v>0</v>
      </c>
      <c r="BW48" s="19">
        <v>0</v>
      </c>
      <c r="BX48" s="19">
        <v>1923.4</v>
      </c>
      <c r="BY48" s="19">
        <v>119250.8</v>
      </c>
      <c r="BZ48" s="19">
        <v>0</v>
      </c>
      <c r="CA48" s="19">
        <v>0</v>
      </c>
      <c r="CB48" s="19">
        <v>0</v>
      </c>
      <c r="CC48" s="19">
        <f t="shared" si="26"/>
        <v>0</v>
      </c>
      <c r="CD48" s="19">
        <v>0</v>
      </c>
      <c r="CE48" s="19">
        <v>0</v>
      </c>
      <c r="CF48" s="19">
        <v>0</v>
      </c>
      <c r="CG48" s="19">
        <v>0</v>
      </c>
      <c r="CH48" s="19">
        <v>0</v>
      </c>
      <c r="CI48" s="19">
        <f t="shared" si="27"/>
        <v>0</v>
      </c>
    </row>
    <row r="49" spans="1:87" s="35" customFormat="1" ht="18.75" customHeight="1">
      <c r="A49" s="38">
        <v>37</v>
      </c>
      <c r="B49" s="28" t="s">
        <v>123</v>
      </c>
      <c r="C49" s="29"/>
      <c r="D49" s="29"/>
      <c r="E49" s="47">
        <f t="shared" si="1"/>
        <v>4196718.84</v>
      </c>
      <c r="F49" s="22">
        <v>1</v>
      </c>
      <c r="G49" s="22">
        <f t="shared" si="2"/>
        <v>47812</v>
      </c>
      <c r="H49" s="30">
        <v>2921.4</v>
      </c>
      <c r="I49" s="22">
        <f t="shared" si="30"/>
        <v>260004.6</v>
      </c>
      <c r="J49" s="30">
        <v>2921.4</v>
      </c>
      <c r="K49" s="31">
        <f t="shared" si="4"/>
        <v>131463</v>
      </c>
      <c r="L49" s="48">
        <v>20</v>
      </c>
      <c r="M49" s="25">
        <f t="shared" si="0"/>
        <v>254760</v>
      </c>
      <c r="N49" s="32">
        <f t="shared" si="5"/>
        <v>694039.6</v>
      </c>
      <c r="O49" s="40">
        <v>2921.4</v>
      </c>
      <c r="P49" s="25">
        <f t="shared" si="6"/>
        <v>540459</v>
      </c>
      <c r="Q49" s="25">
        <f>V49</f>
        <v>621.8</v>
      </c>
      <c r="R49" s="32">
        <f t="shared" si="7"/>
        <v>454535.8</v>
      </c>
      <c r="S49" s="25">
        <f t="shared" si="8"/>
        <v>994994.8</v>
      </c>
      <c r="T49" s="49">
        <v>0</v>
      </c>
      <c r="U49" s="25">
        <v>0</v>
      </c>
      <c r="V49" s="25">
        <v>621.8</v>
      </c>
      <c r="W49" s="26">
        <f t="shared" si="9"/>
        <v>314630.8</v>
      </c>
      <c r="X49" s="32">
        <f t="shared" si="10"/>
        <v>314630.8</v>
      </c>
      <c r="Y49" s="39">
        <f t="shared" si="11"/>
        <v>0</v>
      </c>
      <c r="Z49" s="25">
        <v>0</v>
      </c>
      <c r="AA49" s="25">
        <f t="shared" si="12"/>
        <v>621.8</v>
      </c>
      <c r="AB49" s="25">
        <f t="shared" si="13"/>
        <v>194001.59999999998</v>
      </c>
      <c r="AC49" s="25">
        <f t="shared" si="14"/>
        <v>194001.59999999998</v>
      </c>
      <c r="AD49" s="39">
        <v>2921.4</v>
      </c>
      <c r="AE49" s="25">
        <f t="shared" si="16"/>
        <v>166519.80000000002</v>
      </c>
      <c r="AF49" s="25">
        <f t="shared" si="17"/>
        <v>621.8</v>
      </c>
      <c r="AG49" s="25">
        <f t="shared" si="18"/>
        <v>143635.8</v>
      </c>
      <c r="AH49" s="25">
        <f t="shared" si="19"/>
        <v>310155.6</v>
      </c>
      <c r="AI49" s="50">
        <v>0</v>
      </c>
      <c r="AJ49" s="26">
        <v>0</v>
      </c>
      <c r="AK49" s="26">
        <v>0</v>
      </c>
      <c r="AL49" s="19">
        <v>0</v>
      </c>
      <c r="AM49" s="19">
        <v>0</v>
      </c>
      <c r="AN49" s="19">
        <v>0</v>
      </c>
      <c r="AO49" s="19">
        <v>0</v>
      </c>
      <c r="AP49" s="19">
        <v>0</v>
      </c>
      <c r="AQ49" s="19">
        <v>0</v>
      </c>
      <c r="AR49" s="19">
        <v>0</v>
      </c>
      <c r="AS49" s="19">
        <v>0</v>
      </c>
      <c r="AT49" s="19">
        <v>0</v>
      </c>
      <c r="AU49" s="19">
        <v>0</v>
      </c>
      <c r="AV49" s="19">
        <v>0</v>
      </c>
      <c r="AW49" s="19">
        <v>0</v>
      </c>
      <c r="AX49" s="20">
        <v>875</v>
      </c>
      <c r="AY49" s="34">
        <f t="shared" si="20"/>
        <v>1470875</v>
      </c>
      <c r="AZ49" s="19">
        <v>0</v>
      </c>
      <c r="BA49" s="41">
        <f t="shared" si="21"/>
        <v>0</v>
      </c>
      <c r="BB49" s="19">
        <v>0</v>
      </c>
      <c r="BC49" s="19">
        <v>0</v>
      </c>
      <c r="BD49" s="19">
        <v>0</v>
      </c>
      <c r="BE49" s="41">
        <v>0</v>
      </c>
      <c r="BF49" s="19">
        <v>0</v>
      </c>
      <c r="BG49" s="19">
        <f t="shared" si="22"/>
        <v>0</v>
      </c>
      <c r="BH49" s="19">
        <v>0</v>
      </c>
      <c r="BI49" s="19">
        <v>0</v>
      </c>
      <c r="BJ49" s="20">
        <v>0</v>
      </c>
      <c r="BK49" s="19">
        <v>0</v>
      </c>
      <c r="BL49" s="20">
        <v>0</v>
      </c>
      <c r="BM49" s="19">
        <v>0</v>
      </c>
      <c r="BN49" s="19">
        <v>0</v>
      </c>
      <c r="BO49" s="19">
        <v>0</v>
      </c>
      <c r="BP49" s="19">
        <f>BL49</f>
        <v>0</v>
      </c>
      <c r="BQ49" s="19">
        <f t="shared" si="24"/>
        <v>0</v>
      </c>
      <c r="BR49" s="19">
        <v>0</v>
      </c>
      <c r="BS49" s="19">
        <v>0</v>
      </c>
      <c r="BT49" s="19">
        <v>0</v>
      </c>
      <c r="BU49" s="19">
        <f t="shared" si="25"/>
        <v>0</v>
      </c>
      <c r="BV49" s="19">
        <v>0</v>
      </c>
      <c r="BW49" s="19">
        <v>0</v>
      </c>
      <c r="BX49" s="19">
        <v>0</v>
      </c>
      <c r="BY49" s="19">
        <v>0</v>
      </c>
      <c r="BZ49" s="19">
        <v>0</v>
      </c>
      <c r="CA49" s="19">
        <v>0</v>
      </c>
      <c r="CB49" s="19">
        <v>29.12</v>
      </c>
      <c r="CC49" s="19">
        <f t="shared" si="26"/>
        <v>218021.44</v>
      </c>
      <c r="CD49" s="19">
        <v>0</v>
      </c>
      <c r="CE49" s="19">
        <v>0</v>
      </c>
      <c r="CF49" s="19">
        <v>0</v>
      </c>
      <c r="CG49" s="19">
        <v>0</v>
      </c>
      <c r="CH49" s="19">
        <v>0</v>
      </c>
      <c r="CI49" s="19">
        <f t="shared" si="27"/>
        <v>0</v>
      </c>
    </row>
    <row r="50" spans="1:87" s="13" customFormat="1" ht="29.25" customHeight="1">
      <c r="A50" s="65" t="s">
        <v>0</v>
      </c>
      <c r="B50" s="66"/>
      <c r="C50" s="66"/>
      <c r="D50" s="66"/>
      <c r="E50" s="18">
        <f>SUM(E13:E49)</f>
        <v>225485372.63999996</v>
      </c>
      <c r="F50" s="18">
        <f>SUM(F13:F49)</f>
        <v>75</v>
      </c>
      <c r="G50" s="18">
        <f aca="true" t="shared" si="31" ref="G50:BR50">SUM(G13:G49)</f>
        <v>3585900</v>
      </c>
      <c r="H50" s="18">
        <f t="shared" si="31"/>
        <v>118324.29999999999</v>
      </c>
      <c r="I50" s="18">
        <f t="shared" si="31"/>
        <v>10530862.700000001</v>
      </c>
      <c r="J50" s="18">
        <f t="shared" si="31"/>
        <v>118324.29999999999</v>
      </c>
      <c r="K50" s="18">
        <f t="shared" si="31"/>
        <v>5324593.5</v>
      </c>
      <c r="L50" s="18">
        <f t="shared" si="31"/>
        <v>911</v>
      </c>
      <c r="M50" s="18">
        <f t="shared" si="31"/>
        <v>11604318</v>
      </c>
      <c r="N50" s="18">
        <f t="shared" si="31"/>
        <v>31045674.200000003</v>
      </c>
      <c r="O50" s="18">
        <f t="shared" si="31"/>
        <v>2921.4</v>
      </c>
      <c r="P50" s="18">
        <f t="shared" si="31"/>
        <v>540459</v>
      </c>
      <c r="Q50" s="18">
        <f t="shared" si="31"/>
        <v>32142.800000000007</v>
      </c>
      <c r="R50" s="18">
        <f t="shared" si="31"/>
        <v>23496386.799999997</v>
      </c>
      <c r="S50" s="18">
        <f t="shared" si="31"/>
        <v>24036845.799999997</v>
      </c>
      <c r="T50" s="18">
        <f t="shared" si="31"/>
        <v>0</v>
      </c>
      <c r="U50" s="18">
        <f t="shared" si="31"/>
        <v>0</v>
      </c>
      <c r="V50" s="18">
        <f t="shared" si="31"/>
        <v>34688.00000000001</v>
      </c>
      <c r="W50" s="18">
        <f t="shared" si="31"/>
        <v>17552128</v>
      </c>
      <c r="X50" s="18">
        <f t="shared" si="31"/>
        <v>17552128</v>
      </c>
      <c r="Y50" s="18">
        <f t="shared" si="31"/>
        <v>0</v>
      </c>
      <c r="Z50" s="18">
        <f t="shared" si="31"/>
        <v>0</v>
      </c>
      <c r="AA50" s="18">
        <f t="shared" si="31"/>
        <v>34688.00000000001</v>
      </c>
      <c r="AB50" s="18">
        <f t="shared" si="31"/>
        <v>10822656.000000002</v>
      </c>
      <c r="AC50" s="18">
        <f t="shared" si="31"/>
        <v>10822656.000000002</v>
      </c>
      <c r="AD50" s="18">
        <f t="shared" si="31"/>
        <v>2921.4</v>
      </c>
      <c r="AE50" s="18">
        <f t="shared" si="31"/>
        <v>166519.80000000002</v>
      </c>
      <c r="AF50" s="18">
        <f t="shared" si="31"/>
        <v>32142.800000000007</v>
      </c>
      <c r="AG50" s="18">
        <f t="shared" si="31"/>
        <v>7424986.800000002</v>
      </c>
      <c r="AH50" s="18">
        <f t="shared" si="31"/>
        <v>7591506.6000000015</v>
      </c>
      <c r="AI50" s="18">
        <f t="shared" si="31"/>
        <v>0</v>
      </c>
      <c r="AJ50" s="18">
        <f t="shared" si="31"/>
        <v>0</v>
      </c>
      <c r="AK50" s="18">
        <f t="shared" si="31"/>
        <v>0</v>
      </c>
      <c r="AL50" s="18">
        <f t="shared" si="31"/>
        <v>0</v>
      </c>
      <c r="AM50" s="18">
        <f t="shared" si="31"/>
        <v>0</v>
      </c>
      <c r="AN50" s="18">
        <f t="shared" si="31"/>
        <v>0</v>
      </c>
      <c r="AO50" s="18">
        <f t="shared" si="31"/>
        <v>0</v>
      </c>
      <c r="AP50" s="18">
        <f t="shared" si="31"/>
        <v>0</v>
      </c>
      <c r="AQ50" s="18">
        <f t="shared" si="31"/>
        <v>0</v>
      </c>
      <c r="AR50" s="18">
        <f t="shared" si="31"/>
        <v>0</v>
      </c>
      <c r="AS50" s="18">
        <f t="shared" si="31"/>
        <v>0</v>
      </c>
      <c r="AT50" s="18">
        <f t="shared" si="31"/>
        <v>0</v>
      </c>
      <c r="AU50" s="18">
        <f t="shared" si="31"/>
        <v>0</v>
      </c>
      <c r="AV50" s="18">
        <f t="shared" si="31"/>
        <v>0</v>
      </c>
      <c r="AW50" s="18">
        <f t="shared" si="31"/>
        <v>0</v>
      </c>
      <c r="AX50" s="18">
        <f t="shared" si="31"/>
        <v>19287.199999999997</v>
      </c>
      <c r="AY50" s="18">
        <f t="shared" si="31"/>
        <v>32421783.2</v>
      </c>
      <c r="AZ50" s="18">
        <f t="shared" si="31"/>
        <v>1465.24</v>
      </c>
      <c r="BA50" s="18">
        <f t="shared" si="31"/>
        <v>2841100.3600000003</v>
      </c>
      <c r="BB50" s="18">
        <f t="shared" si="31"/>
        <v>0</v>
      </c>
      <c r="BC50" s="18">
        <f t="shared" si="31"/>
        <v>0</v>
      </c>
      <c r="BD50" s="18">
        <f t="shared" si="31"/>
        <v>518.05</v>
      </c>
      <c r="BE50" s="18">
        <f t="shared" si="31"/>
        <v>747546.1499999999</v>
      </c>
      <c r="BF50" s="18">
        <f t="shared" si="31"/>
        <v>1983.29</v>
      </c>
      <c r="BG50" s="18">
        <f t="shared" si="31"/>
        <v>2647692.15</v>
      </c>
      <c r="BH50" s="18">
        <f t="shared" si="31"/>
        <v>0</v>
      </c>
      <c r="BI50" s="18">
        <f t="shared" si="31"/>
        <v>0</v>
      </c>
      <c r="BJ50" s="18">
        <f t="shared" si="31"/>
        <v>20495.370000000003</v>
      </c>
      <c r="BK50" s="18">
        <f t="shared" si="31"/>
        <v>22401439.409999996</v>
      </c>
      <c r="BL50" s="18">
        <f t="shared" si="31"/>
        <v>2350</v>
      </c>
      <c r="BM50" s="18">
        <f t="shared" si="31"/>
        <v>1990450</v>
      </c>
      <c r="BN50" s="18">
        <f t="shared" si="31"/>
        <v>0</v>
      </c>
      <c r="BO50" s="18">
        <f t="shared" si="31"/>
        <v>0</v>
      </c>
      <c r="BP50" s="18">
        <f t="shared" si="31"/>
        <v>34945.73</v>
      </c>
      <c r="BQ50" s="18">
        <f t="shared" si="31"/>
        <v>50601417.04000001</v>
      </c>
      <c r="BR50" s="18">
        <f t="shared" si="31"/>
        <v>0</v>
      </c>
      <c r="BS50" s="18">
        <f aca="true" t="shared" si="32" ref="BS50:CI50">SUM(BS13:BS49)</f>
        <v>0</v>
      </c>
      <c r="BT50" s="18">
        <f t="shared" si="32"/>
        <v>2350</v>
      </c>
      <c r="BU50" s="18">
        <f t="shared" si="32"/>
        <v>7611650</v>
      </c>
      <c r="BV50" s="18">
        <f t="shared" si="32"/>
        <v>0</v>
      </c>
      <c r="BW50" s="18">
        <f t="shared" si="32"/>
        <v>0</v>
      </c>
      <c r="BX50" s="18">
        <f t="shared" si="32"/>
        <v>15029.710000000001</v>
      </c>
      <c r="BY50" s="18">
        <f t="shared" si="32"/>
        <v>931842.02</v>
      </c>
      <c r="BZ50" s="18">
        <f t="shared" si="32"/>
        <v>428.53999999999996</v>
      </c>
      <c r="CA50" s="18">
        <f t="shared" si="32"/>
        <v>2742656</v>
      </c>
      <c r="CB50" s="18">
        <f t="shared" si="32"/>
        <v>1005.0400000000001</v>
      </c>
      <c r="CC50" s="18">
        <f t="shared" si="32"/>
        <v>7524734.480000001</v>
      </c>
      <c r="CD50" s="18">
        <f t="shared" si="32"/>
        <v>0</v>
      </c>
      <c r="CE50" s="18">
        <f t="shared" si="32"/>
        <v>0</v>
      </c>
      <c r="CF50" s="18">
        <f t="shared" si="32"/>
        <v>0</v>
      </c>
      <c r="CG50" s="18">
        <f t="shared" si="32"/>
        <v>0</v>
      </c>
      <c r="CH50" s="18">
        <f t="shared" si="32"/>
        <v>945.0699999999999</v>
      </c>
      <c r="CI50" s="18">
        <f t="shared" si="32"/>
        <v>1974251.23</v>
      </c>
    </row>
    <row r="51" spans="1:20" s="15" customFormat="1" ht="18.75" customHeight="1">
      <c r="A51" s="60" t="s">
        <v>77</v>
      </c>
      <c r="B51" s="60"/>
      <c r="C51" s="60"/>
      <c r="D51" s="60"/>
      <c r="E51" s="60"/>
      <c r="F51" s="60"/>
      <c r="G51" s="60"/>
      <c r="H51" s="60"/>
      <c r="I51" s="60"/>
      <c r="J51" s="60"/>
      <c r="K51" s="14"/>
      <c r="L51" s="16"/>
      <c r="M51" s="16"/>
      <c r="N51" s="16"/>
      <c r="O51" s="16"/>
      <c r="P51" s="16"/>
      <c r="Q51" s="16"/>
      <c r="R51" s="16"/>
      <c r="S51" s="16"/>
      <c r="T51" s="16"/>
    </row>
    <row r="52" spans="1:20" s="15" customFormat="1" ht="18.75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16"/>
      <c r="L52" s="16"/>
      <c r="M52" s="16"/>
      <c r="N52" s="16"/>
      <c r="O52" s="16"/>
      <c r="P52" s="16"/>
      <c r="Q52" s="16"/>
      <c r="R52" s="16"/>
      <c r="S52" s="16"/>
      <c r="T52" s="16"/>
    </row>
  </sheetData>
  <sheetProtection/>
  <autoFilter ref="A11:Z50"/>
  <mergeCells count="116">
    <mergeCell ref="BQ2:CI2"/>
    <mergeCell ref="BQ1:CI1"/>
    <mergeCell ref="BQ3:CI3"/>
    <mergeCell ref="A4:CI4"/>
    <mergeCell ref="F7:M7"/>
    <mergeCell ref="F8:G8"/>
    <mergeCell ref="H8:I8"/>
    <mergeCell ref="J8:K8"/>
    <mergeCell ref="L8:M8"/>
    <mergeCell ref="N7:N9"/>
    <mergeCell ref="O7:R7"/>
    <mergeCell ref="S7:S9"/>
    <mergeCell ref="O8:P8"/>
    <mergeCell ref="Q8:R8"/>
    <mergeCell ref="E5:E9"/>
    <mergeCell ref="AI7:AJ7"/>
    <mergeCell ref="Y7:AB7"/>
    <mergeCell ref="AC7:AC9"/>
    <mergeCell ref="Y8:Z8"/>
    <mergeCell ref="AA8:AB8"/>
    <mergeCell ref="AD7:AG7"/>
    <mergeCell ref="AH7:AH9"/>
    <mergeCell ref="AD8:AE8"/>
    <mergeCell ref="AQ7:AU7"/>
    <mergeCell ref="AQ8:AQ9"/>
    <mergeCell ref="AR8:AR9"/>
    <mergeCell ref="AS8:AS9"/>
    <mergeCell ref="AT8:AT9"/>
    <mergeCell ref="AU8:AU9"/>
    <mergeCell ref="A50:D50"/>
    <mergeCell ref="T7:W7"/>
    <mergeCell ref="X7:X9"/>
    <mergeCell ref="T8:U8"/>
    <mergeCell ref="V8:W8"/>
    <mergeCell ref="A5:A10"/>
    <mergeCell ref="B5:B10"/>
    <mergeCell ref="C5:D5"/>
    <mergeCell ref="C6:C10"/>
    <mergeCell ref="D6:D10"/>
    <mergeCell ref="AK7:AK9"/>
    <mergeCell ref="AI8:AJ8"/>
    <mergeCell ref="F6:AK6"/>
    <mergeCell ref="AL7:AP7"/>
    <mergeCell ref="AL8:AL9"/>
    <mergeCell ref="AM8:AM9"/>
    <mergeCell ref="AN8:AN9"/>
    <mergeCell ref="AO8:AO9"/>
    <mergeCell ref="AP8:AP9"/>
    <mergeCell ref="AL6:AW6"/>
    <mergeCell ref="AF8:AG8"/>
    <mergeCell ref="BN8:BN9"/>
    <mergeCell ref="BD7:BE7"/>
    <mergeCell ref="BD8:BD9"/>
    <mergeCell ref="BF7:BG7"/>
    <mergeCell ref="BN7:BO7"/>
    <mergeCell ref="AX7:AY7"/>
    <mergeCell ref="AX8:AX9"/>
    <mergeCell ref="AY8:AY9"/>
    <mergeCell ref="AV7:AW7"/>
    <mergeCell ref="AV8:AV9"/>
    <mergeCell ref="AW8:AW9"/>
    <mergeCell ref="AX6:BG6"/>
    <mergeCell ref="BH6:BI7"/>
    <mergeCell ref="BJ7:BK7"/>
    <mergeCell ref="BL7:BM7"/>
    <mergeCell ref="AZ7:BA7"/>
    <mergeCell ref="AZ8:AZ9"/>
    <mergeCell ref="BA8:BA9"/>
    <mergeCell ref="BB7:BC7"/>
    <mergeCell ref="CA8:CA9"/>
    <mergeCell ref="BO8:BO9"/>
    <mergeCell ref="BR8:BR9"/>
    <mergeCell ref="BS8:BS9"/>
    <mergeCell ref="BB8:BB9"/>
    <mergeCell ref="BC8:BC9"/>
    <mergeCell ref="BE8:BE9"/>
    <mergeCell ref="BF8:BF9"/>
    <mergeCell ref="BG8:BG9"/>
    <mergeCell ref="BH8:BH9"/>
    <mergeCell ref="BT8:BT9"/>
    <mergeCell ref="BU8:BU9"/>
    <mergeCell ref="BV7:BW7"/>
    <mergeCell ref="BV8:BV9"/>
    <mergeCell ref="BW8:BW9"/>
    <mergeCell ref="BI8:BI9"/>
    <mergeCell ref="BJ8:BJ9"/>
    <mergeCell ref="BK8:BK9"/>
    <mergeCell ref="BL8:BL9"/>
    <mergeCell ref="BM8:BM9"/>
    <mergeCell ref="CF6:CI6"/>
    <mergeCell ref="F5:CI5"/>
    <mergeCell ref="A12:H12"/>
    <mergeCell ref="A51:J52"/>
    <mergeCell ref="CF7:CG7"/>
    <mergeCell ref="CF8:CF9"/>
    <mergeCell ref="CG8:CG9"/>
    <mergeCell ref="CH7:CI7"/>
    <mergeCell ref="CH8:CH9"/>
    <mergeCell ref="BT7:BU7"/>
    <mergeCell ref="BP8:BP9"/>
    <mergeCell ref="BQ8:BQ9"/>
    <mergeCell ref="BR7:BS7"/>
    <mergeCell ref="CI8:CI9"/>
    <mergeCell ref="CB7:CC7"/>
    <mergeCell ref="CB8:CB9"/>
    <mergeCell ref="CC8:CC9"/>
    <mergeCell ref="CD7:CE7"/>
    <mergeCell ref="CD8:CD9"/>
    <mergeCell ref="CE8:CE9"/>
    <mergeCell ref="BJ6:CE6"/>
    <mergeCell ref="BX7:BY7"/>
    <mergeCell ref="BX8:BX9"/>
    <mergeCell ref="BY8:BY9"/>
    <mergeCell ref="BZ7:CA7"/>
    <mergeCell ref="BZ8:BZ9"/>
    <mergeCell ref="BP7:BQ7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Зайцев Константин Вячеславович</dc:creator>
  <cp:keywords/>
  <dc:description/>
  <cp:lastModifiedBy>Рибун Г.Б.</cp:lastModifiedBy>
  <cp:lastPrinted>2015-03-16T12:50:29Z</cp:lastPrinted>
  <dcterms:created xsi:type="dcterms:W3CDTF">2014-07-29T14:23:33Z</dcterms:created>
  <dcterms:modified xsi:type="dcterms:W3CDTF">2015-03-16T12:51:22Z</dcterms:modified>
  <cp:category/>
  <cp:version/>
  <cp:contentType/>
  <cp:contentStatus/>
</cp:coreProperties>
</file>