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\\192.168.10.225\Soft\Zemlya Scan\1 мкр\Новая папка\"/>
    </mc:Choice>
  </mc:AlternateContent>
  <xr:revisionPtr revIDLastSave="0" documentId="13_ncr:1_{1BE18F40-8983-459D-ABD3-4809AC8A00C8}" xr6:coauthVersionLast="37" xr6:coauthVersionMax="37" xr10:uidLastSave="{00000000-0000-0000-0000-000000000000}"/>
  <bookViews>
    <workbookView xWindow="0" yWindow="0" windowWidth="28800" windowHeight="11625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71" i="1" l="1"/>
  <c r="E1069" i="1"/>
  <c r="E1067" i="1"/>
  <c r="E1065" i="1"/>
  <c r="E1063" i="1"/>
  <c r="E1061" i="1"/>
  <c r="E1059" i="1"/>
  <c r="E1057" i="1"/>
  <c r="E1055" i="1"/>
  <c r="E1053" i="1"/>
  <c r="E1051" i="1"/>
  <c r="E1049" i="1"/>
  <c r="E1047" i="1"/>
  <c r="E1045" i="1"/>
  <c r="E1042" i="1" l="1"/>
  <c r="E1040" i="1"/>
  <c r="E1038" i="1"/>
  <c r="E1036" i="1"/>
  <c r="E1034" i="1"/>
  <c r="E1032" i="1"/>
  <c r="E1013" i="1"/>
  <c r="E1019" i="1"/>
  <c r="E1021" i="1"/>
  <c r="E1015" i="1"/>
  <c r="E1017" i="1"/>
  <c r="E1007" i="1"/>
  <c r="E1009" i="1"/>
  <c r="E1011" i="1"/>
  <c r="E1003" i="1"/>
  <c r="E978" i="1"/>
  <c r="E976" i="1"/>
  <c r="E970" i="1"/>
  <c r="E972" i="1"/>
  <c r="E974" i="1"/>
  <c r="E966" i="1"/>
  <c r="E968" i="1"/>
  <c r="E960" i="1"/>
  <c r="E958" i="1"/>
  <c r="E956" i="1"/>
  <c r="E954" i="1"/>
  <c r="E952" i="1"/>
  <c r="E946" i="1"/>
  <c r="E942" i="1"/>
  <c r="E936" i="1"/>
  <c r="E938" i="1"/>
  <c r="E934" i="1"/>
  <c r="E932" i="1"/>
  <c r="E930" i="1"/>
  <c r="E928" i="1"/>
  <c r="E926" i="1"/>
  <c r="E924" i="1"/>
  <c r="E922" i="1"/>
  <c r="E920" i="1"/>
  <c r="E918" i="1"/>
  <c r="E916" i="1"/>
  <c r="E914" i="1"/>
  <c r="E912" i="1"/>
  <c r="E829" i="1"/>
  <c r="E827" i="1"/>
  <c r="E825" i="1"/>
  <c r="E823" i="1"/>
  <c r="E817" i="1"/>
  <c r="E819" i="1"/>
  <c r="E809" i="1"/>
  <c r="E811" i="1"/>
  <c r="E813" i="1"/>
  <c r="E815" i="1"/>
  <c r="E807" i="1"/>
  <c r="E805" i="1"/>
  <c r="E803" i="1"/>
  <c r="F1029" i="1"/>
  <c r="E1030" i="1" s="1"/>
  <c r="E1028" i="1"/>
  <c r="H1027" i="1"/>
  <c r="H1025" i="1"/>
  <c r="E1025" i="1"/>
  <c r="E1026" i="1" s="1"/>
  <c r="E1024" i="1"/>
  <c r="H1023" i="1"/>
  <c r="F1004" i="1" l="1"/>
  <c r="E1005" i="1" s="1"/>
  <c r="H1000" i="1"/>
  <c r="E1000" i="1"/>
  <c r="E1001" i="1" s="1"/>
  <c r="E996" i="1"/>
  <c r="E998" i="1" s="1"/>
  <c r="D996" i="1"/>
  <c r="H996" i="1" s="1"/>
  <c r="H994" i="1"/>
  <c r="E994" i="1"/>
  <c r="E995" i="1" s="1"/>
  <c r="F990" i="1"/>
  <c r="E990" i="1"/>
  <c r="D990" i="1"/>
  <c r="H990" i="1" s="1"/>
  <c r="H988" i="1"/>
  <c r="E988" i="1"/>
  <c r="E989" i="1" s="1"/>
  <c r="H986" i="1"/>
  <c r="E986" i="1"/>
  <c r="E987" i="1" s="1"/>
  <c r="F982" i="1"/>
  <c r="E982" i="1"/>
  <c r="D982" i="1"/>
  <c r="H982" i="1" s="1"/>
  <c r="H980" i="1"/>
  <c r="E980" i="1"/>
  <c r="E981" i="1" s="1"/>
  <c r="E984" i="1" l="1"/>
  <c r="E992" i="1"/>
  <c r="F963" i="1"/>
  <c r="E964" i="1" s="1"/>
  <c r="F961" i="1"/>
  <c r="E962" i="1" s="1"/>
  <c r="F947" i="1"/>
  <c r="E948" i="1" s="1"/>
  <c r="F943" i="1"/>
  <c r="E944" i="1" s="1"/>
  <c r="F939" i="1"/>
  <c r="E940" i="1" s="1"/>
  <c r="E909" i="1"/>
  <c r="E910" i="1" s="1"/>
  <c r="E907" i="1"/>
  <c r="E908" i="1" s="1"/>
  <c r="E905" i="1"/>
  <c r="E906" i="1" s="1"/>
  <c r="E901" i="1"/>
  <c r="E903" i="1" s="1"/>
  <c r="D901" i="1"/>
  <c r="E899" i="1"/>
  <c r="E900" i="1" s="1"/>
  <c r="E897" i="1"/>
  <c r="E898" i="1" s="1"/>
  <c r="E895" i="1"/>
  <c r="E896" i="1" s="1"/>
  <c r="E893" i="1"/>
  <c r="E894" i="1" s="1"/>
  <c r="E891" i="1"/>
  <c r="E892" i="1" s="1"/>
  <c r="E889" i="1"/>
  <c r="E890" i="1" s="1"/>
  <c r="F887" i="1"/>
  <c r="E887" i="1"/>
  <c r="E885" i="1"/>
  <c r="E886" i="1" s="1"/>
  <c r="E883" i="1"/>
  <c r="E884" i="1" s="1"/>
  <c r="E881" i="1"/>
  <c r="E882" i="1" s="1"/>
  <c r="E879" i="1"/>
  <c r="E880" i="1" s="1"/>
  <c r="E877" i="1"/>
  <c r="E878" i="1" s="1"/>
  <c r="E875" i="1"/>
  <c r="E876" i="1" s="1"/>
  <c r="E873" i="1"/>
  <c r="E874" i="1" s="1"/>
  <c r="E871" i="1"/>
  <c r="E872" i="1" s="1"/>
  <c r="E869" i="1"/>
  <c r="E870" i="1" s="1"/>
  <c r="E867" i="1"/>
  <c r="E868" i="1" s="1"/>
  <c r="E865" i="1"/>
  <c r="E866" i="1" s="1"/>
  <c r="E863" i="1"/>
  <c r="E864" i="1" s="1"/>
  <c r="E861" i="1"/>
  <c r="E862" i="1" s="1"/>
  <c r="E859" i="1"/>
  <c r="E860" i="1" s="1"/>
  <c r="E857" i="1"/>
  <c r="E858" i="1" s="1"/>
  <c r="E855" i="1"/>
  <c r="E856" i="1" s="1"/>
  <c r="E853" i="1"/>
  <c r="E854" i="1" s="1"/>
  <c r="E851" i="1"/>
  <c r="E852" i="1" s="1"/>
  <c r="E849" i="1"/>
  <c r="E850" i="1" s="1"/>
  <c r="E847" i="1"/>
  <c r="E848" i="1" s="1"/>
  <c r="E845" i="1"/>
  <c r="E846" i="1" s="1"/>
  <c r="E843" i="1"/>
  <c r="E844" i="1" s="1"/>
  <c r="E841" i="1"/>
  <c r="E842" i="1" s="1"/>
  <c r="E839" i="1"/>
  <c r="E840" i="1" s="1"/>
  <c r="E837" i="1"/>
  <c r="E838" i="1" s="1"/>
  <c r="E835" i="1"/>
  <c r="E836" i="1" s="1"/>
  <c r="E833" i="1"/>
  <c r="E834" i="1" s="1"/>
  <c r="E831" i="1"/>
  <c r="E832" i="1" s="1"/>
  <c r="E888" i="1" l="1"/>
  <c r="F820" i="1"/>
  <c r="E821" i="1" s="1"/>
  <c r="H800" i="1"/>
  <c r="E800" i="1"/>
  <c r="E801" i="1" s="1"/>
  <c r="H798" i="1"/>
  <c r="E798" i="1"/>
  <c r="E799" i="1" s="1"/>
  <c r="H796" i="1"/>
  <c r="E796" i="1"/>
  <c r="E797" i="1" s="1"/>
  <c r="H794" i="1"/>
  <c r="E794" i="1"/>
  <c r="E795" i="1" s="1"/>
  <c r="H792" i="1"/>
  <c r="E792" i="1"/>
  <c r="E793" i="1" s="1"/>
  <c r="H790" i="1"/>
  <c r="E790" i="1"/>
  <c r="E791" i="1" s="1"/>
  <c r="H788" i="1"/>
  <c r="E788" i="1"/>
  <c r="E789" i="1" s="1"/>
  <c r="H786" i="1"/>
  <c r="E786" i="1"/>
  <c r="E787" i="1" s="1"/>
  <c r="H784" i="1"/>
  <c r="E784" i="1"/>
  <c r="E785" i="1" s="1"/>
  <c r="H782" i="1"/>
  <c r="E782" i="1"/>
  <c r="E783" i="1" s="1"/>
  <c r="H780" i="1"/>
  <c r="E780" i="1"/>
  <c r="E781" i="1" s="1"/>
  <c r="E778" i="1" l="1"/>
  <c r="H777" i="1"/>
  <c r="E776" i="1"/>
  <c r="H775" i="1"/>
  <c r="E774" i="1"/>
  <c r="H773" i="1"/>
  <c r="E772" i="1"/>
  <c r="H771" i="1"/>
  <c r="E770" i="1"/>
  <c r="H769" i="1"/>
  <c r="E768" i="1"/>
  <c r="H767" i="1"/>
  <c r="E766" i="1"/>
  <c r="H765" i="1"/>
  <c r="E764" i="1"/>
  <c r="H763" i="1"/>
  <c r="E762" i="1"/>
  <c r="H761" i="1"/>
  <c r="E760" i="1"/>
  <c r="H759" i="1"/>
  <c r="E758" i="1"/>
  <c r="H757" i="1"/>
  <c r="E756" i="1"/>
  <c r="H755" i="1"/>
  <c r="E754" i="1"/>
  <c r="H753" i="1"/>
  <c r="E752" i="1"/>
  <c r="H751" i="1"/>
  <c r="E750" i="1"/>
  <c r="H749" i="1"/>
  <c r="E748" i="1"/>
  <c r="H747" i="1"/>
  <c r="E746" i="1"/>
  <c r="H745" i="1"/>
  <c r="E744" i="1"/>
  <c r="H743" i="1"/>
  <c r="E742" i="1"/>
  <c r="H741" i="1"/>
  <c r="E740" i="1"/>
  <c r="H739" i="1"/>
  <c r="E738" i="1"/>
  <c r="H737" i="1"/>
  <c r="E736" i="1"/>
  <c r="H735" i="1"/>
  <c r="E734" i="1"/>
  <c r="H733" i="1"/>
  <c r="E732" i="1"/>
  <c r="H731" i="1"/>
  <c r="E730" i="1"/>
  <c r="H729" i="1"/>
  <c r="E728" i="1"/>
  <c r="H727" i="1"/>
  <c r="E726" i="1"/>
  <c r="H725" i="1"/>
  <c r="E724" i="1"/>
  <c r="H723" i="1"/>
  <c r="E722" i="1"/>
  <c r="H721" i="1"/>
  <c r="E720" i="1"/>
  <c r="H719" i="1"/>
  <c r="E718" i="1"/>
  <c r="H717" i="1"/>
  <c r="E716" i="1"/>
  <c r="H715" i="1"/>
  <c r="E714" i="1"/>
  <c r="H713" i="1"/>
  <c r="E712" i="1"/>
  <c r="H711" i="1"/>
  <c r="E710" i="1"/>
  <c r="H709" i="1"/>
  <c r="E708" i="1"/>
  <c r="H707" i="1"/>
  <c r="E706" i="1"/>
  <c r="H705" i="1"/>
  <c r="E704" i="1"/>
  <c r="H703" i="1"/>
  <c r="E702" i="1"/>
  <c r="H701" i="1"/>
  <c r="E700" i="1"/>
  <c r="H699" i="1"/>
  <c r="E697" i="1" l="1"/>
  <c r="H696" i="1"/>
  <c r="E695" i="1"/>
  <c r="H694" i="1"/>
  <c r="E693" i="1"/>
  <c r="H692" i="1"/>
  <c r="E691" i="1"/>
  <c r="H690" i="1"/>
  <c r="E689" i="1"/>
  <c r="H688" i="1"/>
  <c r="E687" i="1"/>
  <c r="H686" i="1"/>
  <c r="E685" i="1"/>
  <c r="H684" i="1"/>
  <c r="E683" i="1"/>
  <c r="H682" i="1"/>
  <c r="E681" i="1"/>
  <c r="H680" i="1"/>
  <c r="E679" i="1"/>
  <c r="H678" i="1"/>
  <c r="H676" i="1"/>
  <c r="F676" i="1"/>
  <c r="E677" i="1" s="1"/>
  <c r="E675" i="1"/>
  <c r="H674" i="1"/>
  <c r="E673" i="1"/>
  <c r="H672" i="1"/>
  <c r="E671" i="1"/>
  <c r="H670" i="1"/>
  <c r="E669" i="1"/>
  <c r="H668" i="1"/>
  <c r="E667" i="1"/>
  <c r="H666" i="1"/>
  <c r="E665" i="1"/>
  <c r="H664" i="1"/>
  <c r="E663" i="1"/>
  <c r="H662" i="1"/>
  <c r="E661" i="1"/>
  <c r="H660" i="1"/>
  <c r="H658" i="1"/>
  <c r="F658" i="1"/>
  <c r="E659" i="1" s="1"/>
  <c r="E657" i="1"/>
  <c r="H656" i="1"/>
  <c r="E655" i="1"/>
  <c r="H654" i="1"/>
  <c r="E653" i="1"/>
  <c r="H652" i="1"/>
  <c r="E651" i="1"/>
  <c r="H650" i="1"/>
  <c r="E649" i="1"/>
  <c r="H648" i="1"/>
  <c r="E647" i="1"/>
  <c r="H646" i="1"/>
  <c r="E645" i="1"/>
  <c r="H644" i="1"/>
  <c r="E643" i="1"/>
  <c r="H642" i="1"/>
  <c r="E641" i="1"/>
  <c r="H640" i="1"/>
  <c r="E639" i="1"/>
  <c r="H638" i="1"/>
  <c r="E637" i="1"/>
  <c r="H636" i="1"/>
  <c r="E635" i="1"/>
  <c r="H634" i="1"/>
  <c r="E633" i="1"/>
  <c r="H632" i="1"/>
  <c r="E631" i="1"/>
  <c r="H630" i="1"/>
  <c r="E629" i="1"/>
  <c r="H628" i="1"/>
  <c r="E627" i="1"/>
  <c r="H626" i="1"/>
  <c r="E625" i="1"/>
  <c r="H624" i="1"/>
  <c r="E623" i="1"/>
  <c r="H622" i="1"/>
  <c r="E621" i="1"/>
  <c r="H620" i="1"/>
  <c r="E619" i="1"/>
  <c r="H618" i="1"/>
  <c r="E617" i="1"/>
  <c r="H616" i="1"/>
  <c r="E615" i="1"/>
  <c r="H614" i="1"/>
  <c r="E613" i="1"/>
  <c r="H612" i="1"/>
  <c r="E611" i="1"/>
  <c r="H610" i="1"/>
  <c r="E609" i="1"/>
  <c r="H608" i="1"/>
  <c r="E607" i="1"/>
  <c r="H606" i="1"/>
  <c r="E605" i="1"/>
  <c r="H604" i="1"/>
  <c r="E603" i="1"/>
  <c r="H602" i="1"/>
  <c r="E601" i="1"/>
  <c r="H600" i="1"/>
  <c r="H598" i="1"/>
  <c r="F598" i="1"/>
  <c r="E599" i="1" s="1"/>
  <c r="E597" i="1"/>
  <c r="H596" i="1"/>
  <c r="E595" i="1"/>
  <c r="H594" i="1"/>
  <c r="E592" i="1" l="1"/>
  <c r="H591" i="1"/>
  <c r="E590" i="1"/>
  <c r="H589" i="1"/>
  <c r="E588" i="1"/>
  <c r="H587" i="1"/>
  <c r="E586" i="1"/>
  <c r="H585" i="1"/>
  <c r="E584" i="1"/>
  <c r="H583" i="1"/>
  <c r="E582" i="1"/>
  <c r="H581" i="1"/>
  <c r="E580" i="1"/>
  <c r="H579" i="1"/>
  <c r="E578" i="1"/>
  <c r="H577" i="1"/>
  <c r="E576" i="1"/>
  <c r="H575" i="1"/>
  <c r="E574" i="1"/>
  <c r="H573" i="1"/>
  <c r="E572" i="1"/>
  <c r="H571" i="1"/>
  <c r="E570" i="1"/>
  <c r="H569" i="1"/>
  <c r="E568" i="1"/>
  <c r="H567" i="1"/>
  <c r="E566" i="1"/>
  <c r="H565" i="1"/>
  <c r="E564" i="1"/>
  <c r="H563" i="1"/>
  <c r="E562" i="1"/>
  <c r="H561" i="1"/>
  <c r="E560" i="1"/>
  <c r="H559" i="1"/>
  <c r="E558" i="1"/>
  <c r="H557" i="1"/>
  <c r="E556" i="1"/>
  <c r="H555" i="1"/>
  <c r="E554" i="1"/>
  <c r="H553" i="1"/>
  <c r="E552" i="1"/>
  <c r="H551" i="1"/>
  <c r="E550" i="1"/>
  <c r="H549" i="1"/>
  <c r="E548" i="1"/>
  <c r="H547" i="1"/>
  <c r="E546" i="1"/>
  <c r="H545" i="1"/>
  <c r="E544" i="1"/>
  <c r="H543" i="1"/>
  <c r="E542" i="1"/>
  <c r="H541" i="1"/>
  <c r="E540" i="1"/>
  <c r="H539" i="1"/>
  <c r="E537" i="1"/>
  <c r="E538" i="1" s="1"/>
  <c r="D537" i="1"/>
  <c r="H537" i="1" s="1"/>
  <c r="E536" i="1"/>
  <c r="H535" i="1"/>
  <c r="E534" i="1"/>
  <c r="H533" i="1"/>
  <c r="E532" i="1"/>
  <c r="H531" i="1"/>
  <c r="E530" i="1"/>
  <c r="H529" i="1"/>
  <c r="E528" i="1"/>
  <c r="H527" i="1"/>
  <c r="E526" i="1"/>
  <c r="H525" i="1"/>
  <c r="E524" i="1"/>
  <c r="H523" i="1"/>
  <c r="E522" i="1"/>
  <c r="H521" i="1"/>
  <c r="E520" i="1"/>
  <c r="H519" i="1"/>
  <c r="E518" i="1"/>
  <c r="H517" i="1"/>
  <c r="E516" i="1"/>
  <c r="H515" i="1"/>
  <c r="E514" i="1"/>
  <c r="H513" i="1"/>
  <c r="E512" i="1"/>
  <c r="H511" i="1"/>
  <c r="E510" i="1"/>
  <c r="H509" i="1"/>
  <c r="E508" i="1"/>
  <c r="H507" i="1"/>
  <c r="E506" i="1"/>
  <c r="H505" i="1"/>
  <c r="E504" i="1"/>
  <c r="H503" i="1"/>
  <c r="E502" i="1"/>
  <c r="H501" i="1"/>
  <c r="E406" i="1" l="1"/>
  <c r="E404" i="1"/>
  <c r="E402" i="1"/>
  <c r="E400" i="1"/>
  <c r="E398" i="1"/>
  <c r="H397" i="1"/>
  <c r="E396" i="1"/>
  <c r="H395" i="1"/>
  <c r="H393" i="1"/>
  <c r="F393" i="1"/>
  <c r="E394" i="1" s="1"/>
  <c r="E392" i="1"/>
  <c r="H391" i="1"/>
  <c r="E390" i="1"/>
  <c r="H389" i="1"/>
  <c r="E499" i="1" l="1"/>
  <c r="E497" i="1"/>
  <c r="E495" i="1"/>
  <c r="F492" i="1"/>
  <c r="E493" i="1" s="1"/>
  <c r="E491" i="1"/>
  <c r="E489" i="1"/>
  <c r="E487" i="1"/>
  <c r="E485" i="1"/>
  <c r="E483" i="1"/>
  <c r="H482" i="1"/>
  <c r="E481" i="1"/>
  <c r="E479" i="1"/>
  <c r="E477" i="1"/>
  <c r="E475" i="1"/>
  <c r="E473" i="1"/>
  <c r="E471" i="1"/>
  <c r="E469" i="1"/>
  <c r="E467" i="1"/>
  <c r="E465" i="1"/>
  <c r="E463" i="1"/>
  <c r="E461" i="1"/>
  <c r="E459" i="1"/>
  <c r="H458" i="1"/>
  <c r="H456" i="1"/>
  <c r="E456" i="1"/>
  <c r="E457" i="1" s="1"/>
  <c r="E455" i="1"/>
  <c r="H454" i="1"/>
  <c r="E453" i="1"/>
  <c r="H452" i="1"/>
  <c r="E451" i="1"/>
  <c r="H450" i="1"/>
  <c r="E449" i="1"/>
  <c r="H448" i="1"/>
  <c r="E447" i="1"/>
  <c r="H446" i="1"/>
  <c r="E445" i="1"/>
  <c r="H444" i="1"/>
  <c r="E443" i="1"/>
  <c r="H442" i="1"/>
  <c r="E441" i="1"/>
  <c r="H440" i="1"/>
  <c r="E439" i="1"/>
  <c r="H438" i="1"/>
  <c r="E437" i="1"/>
  <c r="H436" i="1"/>
  <c r="E435" i="1"/>
  <c r="H434" i="1"/>
  <c r="E433" i="1"/>
  <c r="H432" i="1"/>
  <c r="E431" i="1"/>
  <c r="H430" i="1"/>
  <c r="E429" i="1"/>
  <c r="H428" i="1"/>
  <c r="E427" i="1"/>
  <c r="H426" i="1"/>
  <c r="E425" i="1"/>
  <c r="H424" i="1"/>
  <c r="E423" i="1"/>
  <c r="H422" i="1"/>
  <c r="E421" i="1"/>
  <c r="H420" i="1"/>
  <c r="E419" i="1"/>
  <c r="H418" i="1"/>
  <c r="E417" i="1"/>
  <c r="H416" i="1"/>
  <c r="E415" i="1"/>
  <c r="H414" i="1"/>
  <c r="E413" i="1"/>
  <c r="H412" i="1"/>
  <c r="E411" i="1"/>
  <c r="H410" i="1"/>
  <c r="E409" i="1"/>
  <c r="H408" i="1"/>
  <c r="E387" i="1"/>
  <c r="E385" i="1"/>
  <c r="E383" i="1"/>
  <c r="E381" i="1"/>
  <c r="E379" i="1"/>
  <c r="E377" i="1"/>
  <c r="E375" i="1"/>
  <c r="E373" i="1"/>
  <c r="E371" i="1"/>
  <c r="E369" i="1"/>
  <c r="E367" i="1"/>
  <c r="E365" i="1"/>
  <c r="E363" i="1"/>
  <c r="E361" i="1"/>
  <c r="E359" i="1"/>
  <c r="E357" i="1"/>
  <c r="E355" i="1"/>
  <c r="E353" i="1"/>
  <c r="E351" i="1"/>
  <c r="E349" i="1"/>
  <c r="E347" i="1"/>
  <c r="E345" i="1"/>
  <c r="E343" i="1"/>
  <c r="E341" i="1"/>
  <c r="E339" i="1"/>
  <c r="E337" i="1"/>
  <c r="E335" i="1"/>
  <c r="E333" i="1"/>
  <c r="E331" i="1"/>
  <c r="H330" i="1"/>
  <c r="E329" i="1"/>
  <c r="H328" i="1"/>
  <c r="E327" i="1"/>
  <c r="H326" i="1"/>
  <c r="E325" i="1"/>
  <c r="H324" i="1"/>
  <c r="E323" i="1"/>
  <c r="H322" i="1"/>
  <c r="E321" i="1"/>
  <c r="H320" i="1"/>
  <c r="E319" i="1"/>
  <c r="H318" i="1"/>
  <c r="E317" i="1"/>
  <c r="H316" i="1"/>
  <c r="E315" i="1"/>
  <c r="H314" i="1"/>
  <c r="E313" i="1"/>
  <c r="H312" i="1"/>
  <c r="E311" i="1"/>
  <c r="H310" i="1"/>
  <c r="E309" i="1"/>
  <c r="H308" i="1"/>
  <c r="E307" i="1"/>
  <c r="H306" i="1"/>
  <c r="E305" i="1"/>
  <c r="H304" i="1"/>
  <c r="E303" i="1"/>
  <c r="H302" i="1"/>
  <c r="E301" i="1"/>
  <c r="H300" i="1"/>
  <c r="E299" i="1"/>
  <c r="H298" i="1"/>
  <c r="E297" i="1"/>
  <c r="H296" i="1"/>
  <c r="E295" i="1"/>
  <c r="H294" i="1"/>
  <c r="E293" i="1"/>
  <c r="H292" i="1"/>
  <c r="E291" i="1"/>
  <c r="H290" i="1"/>
  <c r="E289" i="1"/>
  <c r="H288" i="1"/>
  <c r="E287" i="1"/>
  <c r="H286" i="1"/>
  <c r="E285" i="1"/>
  <c r="H284" i="1"/>
  <c r="E283" i="1"/>
  <c r="H282" i="1"/>
  <c r="E281" i="1"/>
  <c r="H280" i="1"/>
  <c r="E279" i="1"/>
  <c r="H278" i="1"/>
  <c r="E277" i="1"/>
  <c r="H276" i="1"/>
  <c r="E275" i="1"/>
  <c r="H274" i="1"/>
  <c r="E273" i="1"/>
  <c r="H272" i="1"/>
  <c r="E271" i="1"/>
  <c r="H270" i="1"/>
  <c r="E269" i="1"/>
  <c r="H268" i="1"/>
  <c r="E267" i="1"/>
  <c r="H266" i="1"/>
  <c r="E265" i="1"/>
  <c r="H264" i="1"/>
  <c r="E263" i="1"/>
  <c r="H262" i="1"/>
  <c r="E261" i="1"/>
  <c r="H260" i="1"/>
  <c r="E259" i="1"/>
  <c r="H258" i="1"/>
  <c r="E257" i="1"/>
  <c r="H256" i="1"/>
  <c r="E255" i="1"/>
  <c r="H254" i="1"/>
  <c r="E253" i="1"/>
  <c r="H252" i="1"/>
  <c r="E251" i="1"/>
  <c r="H250" i="1"/>
  <c r="E249" i="1"/>
  <c r="H248" i="1"/>
  <c r="E247" i="1"/>
  <c r="H246" i="1"/>
  <c r="E245" i="1"/>
  <c r="H244" i="1"/>
  <c r="E243" i="1"/>
  <c r="H242" i="1"/>
  <c r="E241" i="1"/>
  <c r="H240" i="1"/>
  <c r="E239" i="1"/>
  <c r="H238" i="1"/>
  <c r="E237" i="1"/>
  <c r="H236" i="1"/>
  <c r="H234" i="1"/>
  <c r="E234" i="1"/>
  <c r="E235" i="1" s="1"/>
  <c r="H232" i="1"/>
  <c r="E232" i="1"/>
  <c r="E233" i="1" s="1"/>
  <c r="E230" i="1"/>
  <c r="F227" i="1"/>
  <c r="E228" i="1" s="1"/>
  <c r="E226" i="1"/>
  <c r="E224" i="1"/>
  <c r="E222" i="1"/>
  <c r="E220" i="1"/>
  <c r="E218" i="1"/>
  <c r="E216" i="1"/>
  <c r="E214" i="1"/>
  <c r="E212" i="1"/>
  <c r="E210" i="1"/>
  <c r="E208" i="1"/>
  <c r="E206" i="1"/>
  <c r="E204" i="1"/>
  <c r="E202" i="1"/>
  <c r="F199" i="1"/>
  <c r="E200" i="1" s="1"/>
  <c r="F197" i="1"/>
  <c r="E198" i="1" s="1"/>
  <c r="E196" i="1"/>
  <c r="H195" i="1"/>
  <c r="E194" i="1"/>
  <c r="H193" i="1"/>
  <c r="E192" i="1"/>
  <c r="H191" i="1"/>
  <c r="E190" i="1"/>
  <c r="H189" i="1"/>
  <c r="E188" i="1"/>
  <c r="H187" i="1"/>
  <c r="E186" i="1"/>
  <c r="H185" i="1"/>
  <c r="E184" i="1"/>
  <c r="H183" i="1"/>
  <c r="E182" i="1"/>
  <c r="H181" i="1"/>
  <c r="E180" i="1"/>
  <c r="H179" i="1"/>
  <c r="E178" i="1"/>
  <c r="H177" i="1"/>
  <c r="E176" i="1"/>
  <c r="H175" i="1"/>
  <c r="E174" i="1"/>
  <c r="H173" i="1"/>
  <c r="E172" i="1"/>
  <c r="H171" i="1"/>
  <c r="E170" i="1"/>
  <c r="H169" i="1"/>
  <c r="E168" i="1"/>
  <c r="H167" i="1"/>
  <c r="E166" i="1"/>
  <c r="H165" i="1"/>
  <c r="E164" i="1"/>
  <c r="H163" i="1"/>
  <c r="E162" i="1"/>
  <c r="H161" i="1"/>
  <c r="E160" i="1"/>
  <c r="H159" i="1"/>
  <c r="E158" i="1"/>
  <c r="H157" i="1"/>
  <c r="E155" i="1" l="1"/>
  <c r="H154" i="1"/>
  <c r="H124" i="1" l="1"/>
  <c r="E125" i="1"/>
  <c r="H10" i="1" l="1"/>
  <c r="E11" i="1"/>
  <c r="E153" i="1" l="1"/>
  <c r="H152" i="1"/>
  <c r="E151" i="1"/>
  <c r="H150" i="1"/>
  <c r="E149" i="1"/>
  <c r="H148" i="1"/>
  <c r="E147" i="1"/>
  <c r="H146" i="1"/>
  <c r="E145" i="1"/>
  <c r="H144" i="1"/>
  <c r="E143" i="1"/>
  <c r="H142" i="1"/>
  <c r="E141" i="1"/>
  <c r="H140" i="1"/>
  <c r="E139" i="1"/>
  <c r="H138" i="1"/>
  <c r="E137" i="1"/>
  <c r="H136" i="1"/>
  <c r="E135" i="1"/>
  <c r="H134" i="1"/>
  <c r="E133" i="1"/>
  <c r="H132" i="1"/>
  <c r="E131" i="1"/>
  <c r="H130" i="1"/>
  <c r="E129" i="1"/>
  <c r="H128" i="1"/>
  <c r="E127" i="1"/>
  <c r="H126" i="1"/>
  <c r="E123" i="1"/>
  <c r="H122" i="1"/>
  <c r="E121" i="1"/>
  <c r="H120" i="1"/>
  <c r="E119" i="1"/>
  <c r="H118" i="1"/>
  <c r="E117" i="1"/>
  <c r="H116" i="1"/>
  <c r="E115" i="1"/>
  <c r="H114" i="1"/>
  <c r="E113" i="1"/>
  <c r="H112" i="1"/>
  <c r="E111" i="1"/>
  <c r="H110" i="1"/>
  <c r="E19" i="1"/>
  <c r="E109" i="1" l="1"/>
  <c r="H108" i="1"/>
  <c r="E107" i="1"/>
  <c r="H106" i="1"/>
  <c r="E105" i="1"/>
  <c r="H104" i="1"/>
  <c r="E103" i="1"/>
  <c r="H102" i="1"/>
  <c r="E101" i="1"/>
  <c r="H100" i="1"/>
  <c r="E99" i="1"/>
  <c r="H98" i="1"/>
  <c r="E97" i="1"/>
  <c r="H96" i="1"/>
  <c r="E95" i="1"/>
  <c r="H94" i="1"/>
  <c r="E93" i="1"/>
  <c r="H92" i="1"/>
  <c r="E91" i="1"/>
  <c r="H90" i="1"/>
  <c r="E89" i="1"/>
  <c r="H88" i="1"/>
  <c r="E87" i="1"/>
  <c r="H86" i="1"/>
  <c r="E85" i="1"/>
  <c r="H84" i="1"/>
  <c r="E83" i="1"/>
  <c r="H82" i="1"/>
  <c r="E81" i="1"/>
  <c r="H80" i="1"/>
  <c r="E79" i="1"/>
  <c r="H78" i="1"/>
  <c r="E77" i="1"/>
  <c r="H76" i="1"/>
  <c r="E75" i="1"/>
  <c r="H74" i="1"/>
  <c r="E57" i="1" l="1"/>
  <c r="H56" i="1"/>
  <c r="E55" i="1"/>
  <c r="H54" i="1"/>
  <c r="E53" i="1"/>
  <c r="H52" i="1"/>
  <c r="E73" i="1"/>
  <c r="H72" i="1"/>
  <c r="E71" i="1"/>
  <c r="H70" i="1"/>
  <c r="E69" i="1"/>
  <c r="H68" i="1"/>
  <c r="E67" i="1"/>
  <c r="H66" i="1"/>
  <c r="E65" i="1"/>
  <c r="H64" i="1"/>
  <c r="E63" i="1"/>
  <c r="H62" i="1"/>
  <c r="H60" i="1"/>
  <c r="E61" i="1"/>
  <c r="E59" i="1" l="1"/>
  <c r="E51" i="1"/>
  <c r="E49" i="1"/>
  <c r="E47" i="1"/>
  <c r="E45" i="1"/>
  <c r="E43" i="1"/>
  <c r="E41" i="1"/>
  <c r="E39" i="1"/>
  <c r="E37" i="1"/>
  <c r="E35" i="1"/>
  <c r="E33" i="1"/>
  <c r="E31" i="1"/>
  <c r="E29" i="1"/>
  <c r="E27" i="1"/>
  <c r="E25" i="1"/>
  <c r="E23" i="1"/>
  <c r="E21" i="1"/>
  <c r="E17" i="1"/>
  <c r="E15" i="1"/>
  <c r="E13" i="1"/>
  <c r="E9" i="1"/>
  <c r="H58" i="1" l="1"/>
  <c r="H50" i="1"/>
  <c r="H48" i="1"/>
  <c r="H46" i="1"/>
  <c r="H44" i="1"/>
  <c r="H42" i="1"/>
  <c r="H40" i="1"/>
  <c r="H38" i="1"/>
  <c r="H36" i="1"/>
  <c r="H34" i="1"/>
  <c r="H32" i="1"/>
  <c r="H30" i="1"/>
  <c r="H28" i="1"/>
  <c r="H26" i="1"/>
  <c r="H24" i="1"/>
  <c r="H22" i="1"/>
  <c r="H20" i="1"/>
  <c r="H18" i="1"/>
  <c r="H16" i="1"/>
  <c r="H14" i="1"/>
  <c r="H12" i="1"/>
  <c r="E7" i="1" l="1"/>
  <c r="H8" i="1" l="1"/>
  <c r="H6" i="1"/>
</calcChain>
</file>

<file path=xl/sharedStrings.xml><?xml version="1.0" encoding="utf-8"?>
<sst xmlns="http://schemas.openxmlformats.org/spreadsheetml/2006/main" count="1082" uniqueCount="1077">
  <si>
    <t>Фактические показатели</t>
  </si>
  <si>
    <t>Площадь благоустройства в границах ЗУ</t>
  </si>
  <si>
    <t>Площадь прилегающей территории</t>
  </si>
  <si>
    <t xml:space="preserve">Показатель потребности территории на 1 кв.м квартиры 
S norma м2/м2 картир
</t>
  </si>
  <si>
    <t xml:space="preserve">Потребность в территории
Sкв-р х Snorma
м2/м2 картир
</t>
  </si>
  <si>
    <t>Адрес</t>
  </si>
  <si>
    <t>Этажность</t>
  </si>
  <si>
    <t>S квартир
м2</t>
  </si>
  <si>
    <t>МКД: г. Реутов, пр-кт Мира, д. 43</t>
  </si>
  <si>
    <t>МКД: г. Реутов, ул. Гагарина, д. 25</t>
  </si>
  <si>
    <t>МКД: г. Реутов, ул. Гагарина, д. 23</t>
  </si>
  <si>
    <t>МКД: г. Реутов, ул. Советская, д. 29</t>
  </si>
  <si>
    <t>МКД: г. Реутов, пр-кт Мира, д. 45</t>
  </si>
  <si>
    <t>МКД: г. Реутов, пр-кт Мира, д. 47</t>
  </si>
  <si>
    <t>МКД: г. Реутов, пр-кт Мира, д. 49</t>
  </si>
  <si>
    <t>МКД: г. Реутов, пр-кт Мира, д. 51</t>
  </si>
  <si>
    <t>МКД: г. Реутов, пр-кт Мира, д. 57</t>
  </si>
  <si>
    <t>МКД: г. Реутов, пр-кт Мира, д. 55</t>
  </si>
  <si>
    <t>МКД: г. Реутов, ул. Советская, д. 25</t>
  </si>
  <si>
    <t>МКД: г. Реутов, ул. Советская, д. 37</t>
  </si>
  <si>
    <t>МКД: г. Реутов, ул. Советская, д. 35</t>
  </si>
  <si>
    <t>МКД: г. Реутов, ул. Советская, д. 31</t>
  </si>
  <si>
    <t>МКД: г. Реутов, ул. Советская, д. 11</t>
  </si>
  <si>
    <t>МКД: г. Реутов, ул. Советская, д. 13</t>
  </si>
  <si>
    <t>МКД: г. Реутов, ул. Советская, д. 23</t>
  </si>
  <si>
    <t>МКД: г. Реутов, ул. Советская, д. 21</t>
  </si>
  <si>
    <t>МКД: г. Реутов, ул. Советская, д. 15</t>
  </si>
  <si>
    <t>МКД: г. Реутов, ул. Советская, д. 14, корп. 1</t>
  </si>
  <si>
    <t>МКД: г. Реутов, ул. Советская, д. 14</t>
  </si>
  <si>
    <t>МКД: г. Реутов, ул. Советская, д. 7</t>
  </si>
  <si>
    <t>МКД: г. Реутов, ул. Советская, д. 4,   корп. 1</t>
  </si>
  <si>
    <t>МКД: г. Реутов, ул. Советская, д.  4</t>
  </si>
  <si>
    <t>МКД: г. Реутов, ул. Советская, д. 6</t>
  </si>
  <si>
    <t>МКД: г. Реутов, ул. Советская, д. 8</t>
  </si>
  <si>
    <t>МКД: г. Реутов, ул. Советская, д. 22, корп. 1</t>
  </si>
  <si>
    <t>МКД: г. Реутов, ул. Советская, д. 20</t>
  </si>
  <si>
    <t>МКД: г. Реутов, ул. Советская, д. 16</t>
  </si>
  <si>
    <t>МКД: г. Реутов, пр-кт Мира, д. 39</t>
  </si>
  <si>
    <t>МКД: г. Реутов, пр-кт Мира, д. 37</t>
  </si>
  <si>
    <t>МКД: г. Реутов, пр-кт Мира, д. 29</t>
  </si>
  <si>
    <t>МКД: г. Реутов, пр-кт Мира, д. 31</t>
  </si>
  <si>
    <t>МКД: г. Реутов, пр-кт Мира, д. 33</t>
  </si>
  <si>
    <t>МКД: г. Реутов, ул. Гагарина, д. 19</t>
  </si>
  <si>
    <t>МКД: г. Реутов, ул. Гагарина, д. 17</t>
  </si>
  <si>
    <t>МКД: г. Реутов, ул. Гагарина, д. 17 А</t>
  </si>
  <si>
    <t>МКД: г. Реутов, ул. Гагарина, д. 15</t>
  </si>
  <si>
    <t>МКД: г. Реутов, ул. Гагарина, д. 13</t>
  </si>
  <si>
    <t>МКД: г. Реутов, ул. Гагарина, д. 11</t>
  </si>
  <si>
    <t>МКД: г. Реутов, ул. Гагарина, д. 7</t>
  </si>
  <si>
    <t>МКД: г. Реутов, ул. Гагарина, д. 5 А</t>
  </si>
  <si>
    <t>МКД: г. Реутов, ул. Гагарина, д. 3</t>
  </si>
  <si>
    <t>МКД: г. Реутов, ул. Победы, д. 12</t>
  </si>
  <si>
    <t>МКД: г. Реутов, ул. Победы, д. 14</t>
  </si>
  <si>
    <t>МКД: г. Реутов, пр-кт Мира, д. 25/21 (ул. Гагарина, д. 21/25)</t>
  </si>
  <si>
    <t>МКД: г. Реутов, ул. Победы, д. 10/1 (ул. Гагарина, д. 1/10)</t>
  </si>
  <si>
    <t>Стоянка: г Реутов, пр-кт Мира, (район дома 57)</t>
  </si>
  <si>
    <t>ЦТП №5: г. Реутов, пр-кт Мира, д. 51-А</t>
  </si>
  <si>
    <t>ЦТП №3: г. Реутов, ул. Советская,         д. 33-А</t>
  </si>
  <si>
    <t>Кафе: г. Реутов, ул. Советская, д. 14-В</t>
  </si>
  <si>
    <t>ЦТП: г. Реутов, ул. Советская, дом 16Б</t>
  </si>
  <si>
    <t>ТП-957: г. Реутов, ул.Советская, д. 15А</t>
  </si>
  <si>
    <t>Магазин: г. Реутов, ул. Советская, (район дома 7)</t>
  </si>
  <si>
    <t>Баня: г. Реутов, ул. Победы, д. 16</t>
  </si>
  <si>
    <t>ВНС: г. Реутов, ул. Советская, д. 4-А</t>
  </si>
  <si>
    <t>Магазин: г Реутов, ул Советская, д. 20Б</t>
  </si>
  <si>
    <t>Магазин: г. Реутов, ул. Советская, д. 39-а</t>
  </si>
  <si>
    <t>ЦТП №2: г. Реутов, ул. Гагарина, д. 17-Г</t>
  </si>
  <si>
    <t>ТП-123: г. Реутов, ул. Советская, д. 22А</t>
  </si>
  <si>
    <t>ЗУ П-1-2</t>
  </si>
  <si>
    <t>ЗУ П-1-3</t>
  </si>
  <si>
    <t>ЗУ П-1-4</t>
  </si>
  <si>
    <t>ЗУ П-1-5</t>
  </si>
  <si>
    <t>ЗУ П-1-6</t>
  </si>
  <si>
    <t>ЗУ П-1-7</t>
  </si>
  <si>
    <t>ЗУ П-1-8</t>
  </si>
  <si>
    <t>ЗУ П-1-9</t>
  </si>
  <si>
    <t>ЗУ П-1-10</t>
  </si>
  <si>
    <t>ЗУ П-1-11</t>
  </si>
  <si>
    <t>ЗУ П-1-12</t>
  </si>
  <si>
    <t>ЗУ П-1-13</t>
  </si>
  <si>
    <t>ЗУ П-1-14</t>
  </si>
  <si>
    <t>ЗУ П-1-15</t>
  </si>
  <si>
    <t>ЗУ П-1-16</t>
  </si>
  <si>
    <t>ЗУ П-1-17</t>
  </si>
  <si>
    <t>ЗУ П-1-18</t>
  </si>
  <si>
    <t>ЗУ П-1-19</t>
  </si>
  <si>
    <t>ЗУ П-1-20</t>
  </si>
  <si>
    <t>ЗУ П-1-21</t>
  </si>
  <si>
    <t>ЗУ П-1-22</t>
  </si>
  <si>
    <t>ЗУ П-1-23</t>
  </si>
  <si>
    <t>ЗУ П-1-24</t>
  </si>
  <si>
    <t>ЗУ П-1-25</t>
  </si>
  <si>
    <t>ЗУ П-1-26</t>
  </si>
  <si>
    <t>ЗУ П-1-27</t>
  </si>
  <si>
    <t>ЗУ П-1-28</t>
  </si>
  <si>
    <t>ЗУ П-1-29</t>
  </si>
  <si>
    <t>ЗУ П-1-30</t>
  </si>
  <si>
    <t>ЗУ П-1-31</t>
  </si>
  <si>
    <t>ЗУ П-1-32</t>
  </si>
  <si>
    <t>ЗУ П-1-33</t>
  </si>
  <si>
    <t>ЗУ П-1-34</t>
  </si>
  <si>
    <t>ЗУ П-1-35</t>
  </si>
  <si>
    <t>ЗУ П-1-36</t>
  </si>
  <si>
    <t>ЗУ П-1-37</t>
  </si>
  <si>
    <t>ЗУ П-1-38</t>
  </si>
  <si>
    <t>ЗУ П-1-39</t>
  </si>
  <si>
    <t>ЗУ П-1-40</t>
  </si>
  <si>
    <t>ЗУ П-1-41</t>
  </si>
  <si>
    <t>ЗУ П-1-42</t>
  </si>
  <si>
    <t>ЗУ П-1-43</t>
  </si>
  <si>
    <t>ЗУ П-1-44</t>
  </si>
  <si>
    <t>ЗУ П-1-45</t>
  </si>
  <si>
    <t>ЗУ П-1-46</t>
  </si>
  <si>
    <t>ЗУ П-1-47</t>
  </si>
  <si>
    <t>ЗУ П-1-48</t>
  </si>
  <si>
    <t>ЗУ П-1-49</t>
  </si>
  <si>
    <t>ЗУ П-1-50</t>
  </si>
  <si>
    <t>ЗУ П-1-51</t>
  </si>
  <si>
    <t>ЗУ П-1-52</t>
  </si>
  <si>
    <t>ЗУ П-1-53</t>
  </si>
  <si>
    <t>ЗУ П-1-54</t>
  </si>
  <si>
    <t>ЗУ П-1-55</t>
  </si>
  <si>
    <t>ЗУ П-1-56</t>
  </si>
  <si>
    <t>ЗУ П-1-57</t>
  </si>
  <si>
    <t>ЗУ П-1-58</t>
  </si>
  <si>
    <t>ЗУ П-1-59</t>
  </si>
  <si>
    <t>ЗУ П-1-60</t>
  </si>
  <si>
    <t>ЗУ П-1-61</t>
  </si>
  <si>
    <t>ЗУ П-1-62</t>
  </si>
  <si>
    <t>ЗУ П-1-63</t>
  </si>
  <si>
    <t>ЗУ П-1-64</t>
  </si>
  <si>
    <t>ЗУ П-1-65</t>
  </si>
  <si>
    <t>ЗУ П-1-66</t>
  </si>
  <si>
    <t>ЗУ П-1-67</t>
  </si>
  <si>
    <t>ЗУ П-1-68</t>
  </si>
  <si>
    <t>ЗУ П-1-69</t>
  </si>
  <si>
    <t>ЗУ П-1-70</t>
  </si>
  <si>
    <t>ЗУ П-1-71</t>
  </si>
  <si>
    <t>ЗУ П-1-72</t>
  </si>
  <si>
    <t>Торгово-бытовое здание: г Реутов, пр-кт Мира, д. 57Б</t>
  </si>
  <si>
    <t>ТП №124: г. Реутов, пр-кт Мира, д. 51Б</t>
  </si>
  <si>
    <t>ТП № 114: г. Реутов, ул.Советская (с южной стороны школы № 7)</t>
  </si>
  <si>
    <t>Дом культуры: г. Реутов, площадь Академика Челомея, д. 1</t>
  </si>
  <si>
    <t>Магазины: г. Реутов,  ул Победы; ул Победы, вл 18А; ул Победы, д.18</t>
  </si>
  <si>
    <t>ТП №113: г. Реутов, ул. Победы (с северо-западной стороны дома ул. Победы, д. 14)</t>
  </si>
  <si>
    <t>Котельная №2: г. Реутов, ул. Победы, д. 14А</t>
  </si>
  <si>
    <t>Склады: г. Реутов, ул. Победы, д. 16-а</t>
  </si>
  <si>
    <t>ЦТП: г. Реутов, ул. Победы, д.16Б</t>
  </si>
  <si>
    <t>РП №112: г. Реутов, ул. Гагарина (с северо-восточной стороны школы №3)</t>
  </si>
  <si>
    <t>ТП № 145: г. Реутов, ул. Советская (севернее дома ул. Советская, д.10)</t>
  </si>
  <si>
    <t>Нежилое здание (предпринимательство): г. Реутов, ул. Гагарина, вл. 5</t>
  </si>
  <si>
    <t>ОКС П-1-73</t>
  </si>
  <si>
    <t>ОКС П-1-74</t>
  </si>
  <si>
    <t>ОКС П-1-75</t>
  </si>
  <si>
    <t>ТП: г. Реутов, пр-т Мира, (с западной стороны д. 49)</t>
  </si>
  <si>
    <t>Объект коммунального хозяйства:                  г. Реутов, пр-т Мира, д. 29-В</t>
  </si>
  <si>
    <t>Объект коммунального хозяйства:                  г. Реутов, пр-т Мира, (севернее д. 31)</t>
  </si>
  <si>
    <t>Сведения о прилегающих территориях по 
городскому округу Реутов Московской области</t>
  </si>
  <si>
    <t>ЗУ П-4-1</t>
  </si>
  <si>
    <t>МКД: Реутов г, Гагарина ул, 2</t>
  </si>
  <si>
    <t>ЗУ П-4-2</t>
  </si>
  <si>
    <t>МКД: Реутов г, Мира пр-кт, 9</t>
  </si>
  <si>
    <t>ЗУ П-4-3</t>
  </si>
  <si>
    <t>МКД: Реутов г, Мира пр-кт, 11</t>
  </si>
  <si>
    <t>ЗУ П-4-4</t>
  </si>
  <si>
    <t>МКД: Реутов г, Мира пр-кт, 13</t>
  </si>
  <si>
    <t>ЗУ П-4-5</t>
  </si>
  <si>
    <t>МКД: Реутов г, Мира пр-кт, 21</t>
  </si>
  <si>
    <t>ЗУ П-4-6</t>
  </si>
  <si>
    <t>МКД: Реутов г, Гагарина ул, 12</t>
  </si>
  <si>
    <t>ЗУ П-4-7</t>
  </si>
  <si>
    <t>МКД: Реутов г, Гагарина ул, 10</t>
  </si>
  <si>
    <t>ЗУ П-4-8</t>
  </si>
  <si>
    <t>МКД: Реутов г, Победы ул, 2 1</t>
  </si>
  <si>
    <t>ЗУ П-4-9</t>
  </si>
  <si>
    <t>МКД: Реутов г, Победы ул, 2</t>
  </si>
  <si>
    <t>ЗУ П-4-10</t>
  </si>
  <si>
    <t>МКД: Реутов г, Мира пр-кт, 5</t>
  </si>
  <si>
    <t>ЗУ П-4-11</t>
  </si>
  <si>
    <t>МКД: Реутов г, Мира пр-кт, 3</t>
  </si>
  <si>
    <t>ЗУ П-4-12</t>
  </si>
  <si>
    <t>МКД: Реутов г, Парковая ул, 6</t>
  </si>
  <si>
    <t>ЗУ П-4-13</t>
  </si>
  <si>
    <t>МКД: Реутов г, Мира пр-кт, 2</t>
  </si>
  <si>
    <t>ЗУ П-4-14</t>
  </si>
  <si>
    <t>МКД: Реутов г, Мира пр-кт, 4</t>
  </si>
  <si>
    <t>ЗУ П-4-15</t>
  </si>
  <si>
    <t>МКД: Реутов г, Гагарина ул, 16</t>
  </si>
  <si>
    <t>ЗУ П-4-16</t>
  </si>
  <si>
    <t>МКД: Реутов г, Гагарина ул, 18</t>
  </si>
  <si>
    <t>ЗУ П-4-17</t>
  </si>
  <si>
    <t>МКД: Реутов г, Гагарина ул, 22</t>
  </si>
  <si>
    <t>ЗУ П-4-18</t>
  </si>
  <si>
    <t>МКД: Реутов г, Гагарина ул, 26</t>
  </si>
  <si>
    <t>ЗУ П-4-19</t>
  </si>
  <si>
    <t>МКД: Реутов г, Гагарина ул, 28</t>
  </si>
  <si>
    <t>ЗУ П-4-20</t>
  </si>
  <si>
    <t>МКД: Реутов г, Гагарина ул, 30</t>
  </si>
  <si>
    <t>ЗУ П-4-21</t>
  </si>
  <si>
    <t>МКД: Реутов г, Гагарина ул, 34</t>
  </si>
  <si>
    <t>ЗУ П-4-22</t>
  </si>
  <si>
    <t>МКД: Реутов г, Гагарина ул, 36</t>
  </si>
  <si>
    <t>ЗУ П-4-23</t>
  </si>
  <si>
    <t>МКД: Реутов г, Гагарина ул, 32</t>
  </si>
  <si>
    <t>ЗУ П-4-24</t>
  </si>
  <si>
    <t>МКД: Реутов г, Гагарина ул, 24</t>
  </si>
  <si>
    <t>ЗУ П-4-25</t>
  </si>
  <si>
    <t>МКД: Реутов г, Парковая ул, 8, корп 1</t>
  </si>
  <si>
    <t>ЗУ П-4-26</t>
  </si>
  <si>
    <t>МКД: Реутов г, пр-т Мира, д. 10</t>
  </si>
  <si>
    <t>ЗУ П-4-27</t>
  </si>
  <si>
    <t>ЦТП-4: Реутов г., ул. Победы (южнее дома ул. Победы, д. 2, корп. 1)</t>
  </si>
  <si>
    <t>ЗУ П-4-28</t>
  </si>
  <si>
    <t>ТП №104: Реутов г., проспект Мира,  (севернее дома ул. Победы, дом 2)</t>
  </si>
  <si>
    <t>ЗУ П-4-29</t>
  </si>
  <si>
    <t>ЦТП-2: Реутов г., пр-кт Мира, дом 11А</t>
  </si>
  <si>
    <t>ЗУ П-4-30</t>
  </si>
  <si>
    <t>ТП № 102: Реутов г.( южнее дома ул. Гагарина, дом 10)</t>
  </si>
  <si>
    <t>ЗУ П-4-31</t>
  </si>
  <si>
    <t>Магазин: Реутов г., пр-кт Мира, владение 23-В</t>
  </si>
  <si>
    <t>ЗУ П-4-32</t>
  </si>
  <si>
    <t>Магазин: Реутов г., пр-кт Мира, дом 23</t>
  </si>
  <si>
    <t>ЗУ П-4-33</t>
  </si>
  <si>
    <t>БКТП-966: Реутов г. ( севернее дома ул. Парковая, корп. 9)</t>
  </si>
  <si>
    <t>ЗУ П-4-34</t>
  </si>
  <si>
    <t>ВНС: Реутов г., ул. Парковая, дом 8-А</t>
  </si>
  <si>
    <t>ЗУ П-4-35</t>
  </si>
  <si>
    <t>ТП №129: Реутов г., проспеккт Мира (западнее дома ул. Парковая, дом 8, корпус 1)</t>
  </si>
  <si>
    <t>ЗУ П-4-36</t>
  </si>
  <si>
    <t>ЦТП-3: Реутов г., пр-кт Мира, д. 6-Б</t>
  </si>
  <si>
    <t>ЗУ П-4-37</t>
  </si>
  <si>
    <t>РТП-965: Реутов г. (севернее дома ул. Парковая, дом 8, корпус 3)</t>
  </si>
  <si>
    <t>ЗУ П-4-38</t>
  </si>
  <si>
    <t>МКД: Реутов г., ул. Парковая, д. 8</t>
  </si>
  <si>
    <t>ЗУ П-4-39</t>
  </si>
  <si>
    <t>ЦТП-1: Реутов г., ул. Гагарина, дом 34А</t>
  </si>
  <si>
    <t>ЗУ П-4-40</t>
  </si>
  <si>
    <t>Гостиница: Реутов г., ул. Гагарина,  ул. Гагарина, д. 38, корп. 1</t>
  </si>
  <si>
    <t>ЗУ П-4-41</t>
  </si>
  <si>
    <t xml:space="preserve"> Магазин :Реутов г., пр-кт Мира, дом 8</t>
  </si>
  <si>
    <t>ЗУ П-4-42</t>
  </si>
  <si>
    <t>Киоск :Реутов г., пр-кт Мира, вл.4в</t>
  </si>
  <si>
    <t>ЗУ П-4-43</t>
  </si>
  <si>
    <t>ТП № 105: Реутов г. (западнее дома  ул.Гагарина, д. 24)</t>
  </si>
  <si>
    <t>ЗУ П-4-44</t>
  </si>
  <si>
    <t>ВНС: Реутов г., ул Гагарина, дом 38В</t>
  </si>
  <si>
    <t>ЗУ П-4-45</t>
  </si>
  <si>
    <t>Магазин: Реутов г., пр-т Мира, д. 8</t>
  </si>
  <si>
    <t>ЗУ П-4-46</t>
  </si>
  <si>
    <t>Предпринимательство: Реутов г., ул. Победы, д. 8</t>
  </si>
  <si>
    <t>ЗУ П-2-1</t>
  </si>
  <si>
    <t>МКД: Реутов г, Лесная ул, 7</t>
  </si>
  <si>
    <t>ЗУ П-2-2</t>
  </si>
  <si>
    <t>МКД: Реутов г, Лесная ул, 5</t>
  </si>
  <si>
    <t>ЗУ П-2-3</t>
  </si>
  <si>
    <t>МКД: Реутов г, Ленина ул, 23</t>
  </si>
  <si>
    <t>ЗУ П-2-4</t>
  </si>
  <si>
    <t>МКД: Реутов г, Новая ул, 9</t>
  </si>
  <si>
    <t>ЗУ П-2-5</t>
  </si>
  <si>
    <t>МКД: Реутов г, Новая ул, 7</t>
  </si>
  <si>
    <t>ЗУ П-2-6</t>
  </si>
  <si>
    <t>МКД: Реутов г, Лесная ул, 6</t>
  </si>
  <si>
    <t>ЗУ П-2-7</t>
  </si>
  <si>
    <t>МКД: Реутов г, Лесная ул, 8</t>
  </si>
  <si>
    <t>ЗУ П-2-8</t>
  </si>
  <si>
    <t>МКД: Реутов г, Лесная ул, 10</t>
  </si>
  <si>
    <t>ЗУ П-2-10</t>
  </si>
  <si>
    <t>МКД: Реутов г, Ленина ул, 33</t>
  </si>
  <si>
    <t>ЗУ П-2-11</t>
  </si>
  <si>
    <t>МКД: Реутов г, Ленина ул, 35</t>
  </si>
  <si>
    <t>ЗУ П-2-12</t>
  </si>
  <si>
    <t>МКД: Реутов г, Ленина ул, 31</t>
  </si>
  <si>
    <t>ЗУ П-2-13</t>
  </si>
  <si>
    <t>МКД: Реутов г, Ленина ул, 29</t>
  </si>
  <si>
    <t>ЗУ П-2-14</t>
  </si>
  <si>
    <t>МКД: Реутов г, Победы ул, 15</t>
  </si>
  <si>
    <t>ЗУ П-2-15</t>
  </si>
  <si>
    <t>МКД: Реутов г, Победы ул, 17</t>
  </si>
  <si>
    <t>ЗУ П-2-16</t>
  </si>
  <si>
    <t>МКД: Реутов г, Победы ул, 19 Б</t>
  </si>
  <si>
    <t>ЗУ П-2-17</t>
  </si>
  <si>
    <t>МКД: Реутов г, Строителей ул, 9</t>
  </si>
  <si>
    <t>ЗУ П-2-18</t>
  </si>
  <si>
    <t>МКД: Реутов г, Строителей ул, 13</t>
  </si>
  <si>
    <t>ЗУ П-2-19</t>
  </si>
  <si>
    <t>МКД: Реутов г, Строителей ул, 11</t>
  </si>
  <si>
    <t>ЗУ П-2-20</t>
  </si>
  <si>
    <t>МКД: г. Реутов, ул. Ленина, д. 21</t>
  </si>
  <si>
    <t>ЗУ П-2-21</t>
  </si>
  <si>
    <t>МКД: г. Реутов, ул. Победы, д. 15, к.1</t>
  </si>
  <si>
    <t>ЗУ П-2-22</t>
  </si>
  <si>
    <t>Котельная: Реутов г., ул. Кирова, дом 4-А</t>
  </si>
  <si>
    <t>ЗУ П-2-23</t>
  </si>
  <si>
    <t>ТП№165: Реутов, ул. Лесная, ТП №165 (южнее дома ул. Лесная, дом 7)</t>
  </si>
  <si>
    <t>ЗУ П-2-24</t>
  </si>
  <si>
    <t>ЦТП-3: Реутов г., ул. Ленина, дом 29-А</t>
  </si>
  <si>
    <t>ОКС П-2-25</t>
  </si>
  <si>
    <t>РТП-100: Реутов г., ул. Победы (южнее дома ул. Победы, дом 15, корп. 1)</t>
  </si>
  <si>
    <t>ЗУ П-2-26</t>
  </si>
  <si>
    <t>ТП №133: Реутов г., ул. Победы (севернее дома ул. Победы, дом 15, корп. 1)</t>
  </si>
  <si>
    <t>ЗУ П-2-27</t>
  </si>
  <si>
    <t>ЦТП-4: Реутов г., ул. Лесная (южнее дома ул. Лесная, дом 12)</t>
  </si>
  <si>
    <t>ЗУ П-2-28</t>
  </si>
  <si>
    <t>ЦТП-2: Реутов г.,ул. Строителей (севернее дома ул. Лесная, дом 12)</t>
  </si>
  <si>
    <t>ЗУ П-2-29</t>
  </si>
  <si>
    <t>ТП № 149: Реутов г., ул. Строителей (восточнее дома ул. Строителей, дом 13)</t>
  </si>
  <si>
    <t>ЗУ П-2-30</t>
  </si>
  <si>
    <t>ТП №147: Реутов г., ул.Строителей (восточнее дома ул. Строитлей, д. 3)</t>
  </si>
  <si>
    <t>ЗУ П-2-31</t>
  </si>
  <si>
    <t>Коммерческие объекты: Реутов г. (западнее дома ул. Новая, дом 9-а)</t>
  </si>
  <si>
    <t>ЗУ П-2-32</t>
  </si>
  <si>
    <t>Магазин, стоматология: Реутов г., ул. Кирова, владение 4</t>
  </si>
  <si>
    <t>ЗУ П-2-33</t>
  </si>
  <si>
    <t>Производство : Реутов г., ул. Ленина, дом 25</t>
  </si>
  <si>
    <t>ЗУ П-2-34</t>
  </si>
  <si>
    <t>Административное здание: Реутов г., ул. Лесная, дом 2</t>
  </si>
  <si>
    <t>ЗУ П-2-35</t>
  </si>
  <si>
    <t>Обслуживание автотранспорта: Реутов г., ул Победы (севернее дома ул. Лесная, дом 2)</t>
  </si>
  <si>
    <t>МКД: Реутов г, Ленина ул, 18</t>
  </si>
  <si>
    <t>МКД: Реутов г, Ленина ул, 24</t>
  </si>
  <si>
    <t>МКД: Реутов г, Ленина ул, 22</t>
  </si>
  <si>
    <t>МКД: Реутов г, Победы ул, 11</t>
  </si>
  <si>
    <t>МКД: Реутов г, Ленина ул, 18 А</t>
  </si>
  <si>
    <t>МКД: Реутов г, Ленина ул, 16</t>
  </si>
  <si>
    <t>МКД: Реутов г, Новая ул, 15</t>
  </si>
  <si>
    <t>МКД: Реутов г, Новая ул, 19</t>
  </si>
  <si>
    <t>МКД: Реутов г, Новая ул, 21</t>
  </si>
  <si>
    <t>МКД: Реутов г, Ашхабадская ул, 25</t>
  </si>
  <si>
    <t>МКД: Реутов г, Ашхабадская ул, 23</t>
  </si>
  <si>
    <t>МКД: Реутов г, Ленина ул, 14</t>
  </si>
  <si>
    <t>МКД: Реутов г, Ленина ул, 12</t>
  </si>
  <si>
    <t>МКД: Реутов г, Ленина ул, 10</t>
  </si>
  <si>
    <t>МКД: Реутов г, Ленина ул, 8 А</t>
  </si>
  <si>
    <t>МКД: Реутов г, Ленина ул, 8</t>
  </si>
  <si>
    <t>МКД: Реутов г, Ашхабадская ул, 19 Б</t>
  </si>
  <si>
    <t>ЗУ П-2-36</t>
  </si>
  <si>
    <t>Обслуживание автотранспорта: Реутов г., ул Победы (западнее дома ул. Победы, дом 17)</t>
  </si>
  <si>
    <t>ЗУ П-2-37</t>
  </si>
  <si>
    <t>ТП №141: Реутов г, ул.Новая (восточнее дома ул. Новая, д. 7)</t>
  </si>
  <si>
    <t>ЗУ П-2-38</t>
  </si>
  <si>
    <t>ВНС: Реутов г, ул. Ленина, дом 21-А (севернее дома ул. Новая, дом 9-а)</t>
  </si>
  <si>
    <t>ЗУ П-3-1</t>
  </si>
  <si>
    <t>МКД: Реутов г, Дзержинского ул, 1</t>
  </si>
  <si>
    <t>ЗУ П-3-2</t>
  </si>
  <si>
    <t>МКД: Реутов г, Дзержинского ул, 2</t>
  </si>
  <si>
    <t>ЗУ П-3-3</t>
  </si>
  <si>
    <t>МКД: Реутов г, Дзержинского ул, дом 2, корп. 4</t>
  </si>
  <si>
    <t>ЗУ П-3-4</t>
  </si>
  <si>
    <t>МКД: Реутов г, Дзержинского ул, 3</t>
  </si>
  <si>
    <t>ЗУ П-3-5</t>
  </si>
  <si>
    <t>МКД: Реутов г, Дзержинского ул, дом 3, корп. 2</t>
  </si>
  <si>
    <t>ЗУ П-3-6</t>
  </si>
  <si>
    <t>МКД: Реутов г, Дзержинского ул, 4</t>
  </si>
  <si>
    <t>ЗУ П-3-7</t>
  </si>
  <si>
    <t>МКД: Реутов г, Дзержинского ул, дом 4, корп. 2</t>
  </si>
  <si>
    <t>ЗУ П-3-8</t>
  </si>
  <si>
    <t>МКД: Реутов г, Дзержинского ул, дом 4, корп. 3</t>
  </si>
  <si>
    <t>ЗУ П-3-9</t>
  </si>
  <si>
    <t>МКД: Реутов г, Дзержинского ул, дом 5, корп. 2</t>
  </si>
  <si>
    <t>ЗУ П-3-10</t>
  </si>
  <si>
    <t>МКД: Реутов г, Комсомольская ул, 1</t>
  </si>
  <si>
    <t>ЗУ П-3-11</t>
  </si>
  <si>
    <t>МКД: Реутов г, Комсомольская ул, 3</t>
  </si>
  <si>
    <t>ЗУ П-3-12</t>
  </si>
  <si>
    <t>МКД: Реутов г, Комсомольская ул, 3 А</t>
  </si>
  <si>
    <t>ЗУ П-3-13</t>
  </si>
  <si>
    <t>МКД: Реутов г, Комсомольская ул, 5</t>
  </si>
  <si>
    <t>ЗУ П-3-14</t>
  </si>
  <si>
    <t>МКД: Реутов г, Комсомольская ул, 5а</t>
  </si>
  <si>
    <t>ЗУ П-3-15</t>
  </si>
  <si>
    <t>МКД: Реутов г, Комсомольская ул, 6</t>
  </si>
  <si>
    <t>ЗУ П-3-16</t>
  </si>
  <si>
    <t>МКД: Реутов г, Комсомольская ул, 7</t>
  </si>
  <si>
    <t>ЗУ П-3-17</t>
  </si>
  <si>
    <t>МКД: Реутов г, Комсомольская ул, 11</t>
  </si>
  <si>
    <t>ЗУ П-3-18</t>
  </si>
  <si>
    <t>МКД: Реутов г, Комсомольская ул, 13</t>
  </si>
  <si>
    <t>ЗУ П-3-19</t>
  </si>
  <si>
    <t>МКД: Реутов г, Комсомольская ул, 21</t>
  </si>
  <si>
    <t>ЗУ П-3-20</t>
  </si>
  <si>
    <t>МКД: Реутов г, Комсомольская ул, 23</t>
  </si>
  <si>
    <t>ЗУ П-3-21</t>
  </si>
  <si>
    <t>МКД: Реутов г, Комсомольская ул, 25</t>
  </si>
  <si>
    <t>ЗУ П-3-22</t>
  </si>
  <si>
    <t>МКД: Реутов г, Комсомольская ул, 27</t>
  </si>
  <si>
    <t>ЗУ П-3-23</t>
  </si>
  <si>
    <t>МКД: Реутов г, Войтовича ул, 2</t>
  </si>
  <si>
    <t>ЗУ П-3-24</t>
  </si>
  <si>
    <t>МКД: Реутов г, Войтовича ул, 3</t>
  </si>
  <si>
    <t>ЗУ П-3-25</t>
  </si>
  <si>
    <t>МКД: Реутов г, Войтовича ул, 4</t>
  </si>
  <si>
    <t>ЗУ П-3-26</t>
  </si>
  <si>
    <t>МКД: Реутов г, Войтовича ул, 6</t>
  </si>
  <si>
    <t>ЗУ П-3-27</t>
  </si>
  <si>
    <t>МКД: Реутов г, Дзержинского ул, 6/2 
(Комсомольская ул, 2/6  )</t>
  </si>
  <si>
    <t>ЗУ П-3-28</t>
  </si>
  <si>
    <t>МКД: Реутов г, Дзержинского ул, 7</t>
  </si>
  <si>
    <t>ЗУ П-3-29</t>
  </si>
  <si>
    <t>МКД: Реутов г, Дзержинского ул, 8</t>
  </si>
  <si>
    <t>ЗУ П-3-30</t>
  </si>
  <si>
    <t>МКД: Реутов г, Дзержинского ул, 9</t>
  </si>
  <si>
    <t>ЗУ П-3-31</t>
  </si>
  <si>
    <t>МКД: Реутов г, Калинина ул, 3</t>
  </si>
  <si>
    <t>ЗУ П-3-32</t>
  </si>
  <si>
    <t>МКД: Реутов г, Калинина ул, 8</t>
  </si>
  <si>
    <t>ЗУ П-3-33</t>
  </si>
  <si>
    <t>МКД: Реутов г, Калинина ул, 10</t>
  </si>
  <si>
    <t>ЗУ П-3-34</t>
  </si>
  <si>
    <t>МКД: Реутов г, Калинина ул, 12</t>
  </si>
  <si>
    <t>ЗУ П-3-35</t>
  </si>
  <si>
    <t>МКД: Реутов г, Калинина ул, 14</t>
  </si>
  <si>
    <t>ЗУ П-3-36</t>
  </si>
  <si>
    <t>МКД: Реутов г, Калинина ул, 20</t>
  </si>
  <si>
    <t>ЗУ П-3-37</t>
  </si>
  <si>
    <t>МКД: Реутов г, Калинина ул, 22</t>
  </si>
  <si>
    <t>ЗУ П-3-38</t>
  </si>
  <si>
    <t>МКД: Реутов г, Калинина ул, 24</t>
  </si>
  <si>
    <t>ЗУ П-3-39</t>
  </si>
  <si>
    <t>МКД: Реутов г, Комсомольская ул, 4</t>
  </si>
  <si>
    <t>ЗУ П-3-40</t>
  </si>
  <si>
    <t>МКД: Реутов г, Комсомольская ул, 10, к.1</t>
  </si>
  <si>
    <t>ЗУ П-3-41</t>
  </si>
  <si>
    <t>МКД: Реутов г, Ленина ул, 17 А</t>
  </si>
  <si>
    <t>ЗУ П-3-42</t>
  </si>
  <si>
    <t>МКД: Реутов г., ул. Ленина, дом 15</t>
  </si>
  <si>
    <t>ЗУ П-3-43</t>
  </si>
  <si>
    <t>МКД: Реутов г, Ленина ул, 19/10 (Новая ул, 10/19  )</t>
  </si>
  <si>
    <t>ЗУ П-3-44</t>
  </si>
  <si>
    <t>МКД: Реутов г, Новая ул, 2</t>
  </si>
  <si>
    <t>ЗУ П-3-45</t>
  </si>
  <si>
    <t>МКД: Реутов г, Новая ул, 4</t>
  </si>
  <si>
    <t>ЗУ П-3-46</t>
  </si>
  <si>
    <t>МКД: Реутов г, Новая ул, 6 А</t>
  </si>
  <si>
    <t>ЗУ П-3-47</t>
  </si>
  <si>
    <t>МКД: Реутов г, Новая ул, 8</t>
  </si>
  <si>
    <t>ЗУ П-3-48</t>
  </si>
  <si>
    <t>МКД: Реутов г, Новая ул, 10</t>
  </si>
  <si>
    <t>ЗУ П-3-49</t>
  </si>
  <si>
    <t>МКД: Реутов г, Новогиреевская ул, 10</t>
  </si>
  <si>
    <t>ЗУ П-3-50</t>
  </si>
  <si>
    <t>МКД: Реутов г, Лесная ул, 11</t>
  </si>
  <si>
    <t>ЗУ П-3-51</t>
  </si>
  <si>
    <t>ТП № 111:  Реутов г. (с южной стороны рядом с домом на ул.Комсомольская, дом 9)</t>
  </si>
  <si>
    <t>ЗУ П-3-52</t>
  </si>
  <si>
    <t>Обслуживание автотранспорта: Реутов г. (с северной стороны рядом с домом на ул. Дзержинского, дом 5, корп.2)</t>
  </si>
  <si>
    <t>ЗУ П-3-53</t>
  </si>
  <si>
    <t>Магазин: Реутов г., ул. Комсомольская, владение №1"А"</t>
  </si>
  <si>
    <t>ЗУ П-3-54</t>
  </si>
  <si>
    <t>ТП №116: Реутов г., ул.Комсомольская (с северной стороны рядом с домом на ул. Дзержинского, дом 2, корп. 4)</t>
  </si>
  <si>
    <t>ЗУ П-3-55</t>
  </si>
  <si>
    <t xml:space="preserve">Склады(земельный участок): Реутов г., ул. Дзержинского, дом 1а (кадастровые номера 50:48:0010405:2, 50:48:0010405:2064) </t>
  </si>
  <si>
    <t>ЗУ П-3-56</t>
  </si>
  <si>
    <t>ТП № 119: Реутов г., ул.Комсомольская (с северной стороны рядом с домом на ул. Дзержинского, дом 3)</t>
  </si>
  <si>
    <t>ЗУ П-3-57</t>
  </si>
  <si>
    <t>Площадка для выгула собак: Реутов г., кадастровый номер 50:48:0010405:848</t>
  </si>
  <si>
    <t>ЗУ П-3-58</t>
  </si>
  <si>
    <t>ЦТП-5: Реутов г., ул. Комсомольская, дом 5, корпус 2А</t>
  </si>
  <si>
    <t>ЗУ П-3-59</t>
  </si>
  <si>
    <t>ТП №115а: Реутов, ул. Дзержинского (с северной стороны рядом с домом на ул. Комсомольская, дом 1)</t>
  </si>
  <si>
    <t>ЗУ П-3-60</t>
  </si>
  <si>
    <t>ЦТП-2: Реутов, ул. Комсомольская (с северной стороны рядом с домом на ул. Комсомольская, дом 1)</t>
  </si>
  <si>
    <t>ЗУ П-3-61</t>
  </si>
  <si>
    <t>БКТП-953: Реутов г. (с восточной стороны рядом с домом на ул. Комсомольская, дом 18/2)</t>
  </si>
  <si>
    <t>ЗУ П-3-62</t>
  </si>
  <si>
    <t>ВНС: Реутов, ул. Новая, дом 4-А</t>
  </si>
  <si>
    <t>ЗУ П-3-63</t>
  </si>
  <si>
    <t xml:space="preserve"> ТП №132: Реутов, ул.Новогиреевская (с восточной стороны рядом с домом на ул. Новогиреевская, дом 10)</t>
  </si>
  <si>
    <t>ЗУ П-3-64</t>
  </si>
  <si>
    <t>РТП-950: Реутов г., ул. Войтовича, д. 7</t>
  </si>
  <si>
    <t>ЗУ П-3-65</t>
  </si>
  <si>
    <t>ТП-954: Реутов г., ул. Комсомольская ( с восточной стороны рядом с домом на ул. Комсомольская, дом 10, корп. 1)</t>
  </si>
  <si>
    <t>ЗУ П-3-66</t>
  </si>
  <si>
    <t>ТП№ 118: Реутов г. ( с южной стороны рядом с домом на ул. Войтовича, дом 3)</t>
  </si>
  <si>
    <t>ЗУ П-3-67</t>
  </si>
  <si>
    <t>Котельная №1: Реутов г., ул. Новогиреевская, дом 3</t>
  </si>
  <si>
    <t>ЗУ П-3-68</t>
  </si>
  <si>
    <t>Офис: Реутов г., ул. Войтовича, дом 1</t>
  </si>
  <si>
    <t>ЗУ П-3-69</t>
  </si>
  <si>
    <t>Паковка: Реутов г., ул Калинина, (северо-восточнее дома 20)</t>
  </si>
  <si>
    <t>ЗУ П-3-70</t>
  </si>
  <si>
    <t>ТП № 127: Реутов г., ул.Калинина (с западной стороны рядом с домом на ул. Калинина, дом 12)</t>
  </si>
  <si>
    <t>ЗУ П-3-71</t>
  </si>
  <si>
    <t>Обслуживание автотранспорта: Реутов, ул Дзержинского, (район дома 9)</t>
  </si>
  <si>
    <t>ЗУ П-3-72</t>
  </si>
  <si>
    <t xml:space="preserve"> ТП №176: Реутов г. (с свереной стороны рядом с домом на ул. Дзержинского, дом 9)</t>
  </si>
  <si>
    <t>ЗУ П-3-73</t>
  </si>
  <si>
    <t>ЦТП№6: Реутов, ул. Калинина, дом 3А</t>
  </si>
  <si>
    <t>ЗУ П-3-74</t>
  </si>
  <si>
    <t>ТЦ "Карат": Реутов г., ул. Ленина, дом 1А</t>
  </si>
  <si>
    <t>ЗУ П-3-75</t>
  </si>
  <si>
    <t>ТП №146: Реутов, ул. Лесная, д. 11Б</t>
  </si>
  <si>
    <t>ЗУ П-3-76</t>
  </si>
  <si>
    <t>ВНС: Реутов, ул. Лесная, д. 11А</t>
  </si>
  <si>
    <t>ЗУ П-3-77</t>
  </si>
  <si>
    <t>ТП №176: Реутов, (южнее ул. Калинина, д.3)</t>
  </si>
  <si>
    <t>ЗУ П-3-78</t>
  </si>
  <si>
    <t>БКТП №953: Реутов, ул. Новая (во дворе д. 18/2)</t>
  </si>
  <si>
    <t>МИКРОРАЙОН 2</t>
  </si>
  <si>
    <t>МИКРОРАЙОН 3</t>
  </si>
  <si>
    <t>МИКРОРАЙОН 4</t>
  </si>
  <si>
    <t>МИКРОРАЙОН 5</t>
  </si>
  <si>
    <t>МИКРОРАЙОН 3А</t>
  </si>
  <si>
    <t>ЗУ П-3А-1</t>
  </si>
  <si>
    <t>МКД: Реутов г, Комсомольская ул, 26</t>
  </si>
  <si>
    <t>ЗУ П-3А-2</t>
  </si>
  <si>
    <t>МКД: Реутов г, Комсомольская ул, 28</t>
  </si>
  <si>
    <t>ЗУ П-3А-3</t>
  </si>
  <si>
    <t>МКД: Реутов г, Комсомольская ул, 30</t>
  </si>
  <si>
    <t>ЗУ П-3А-4</t>
  </si>
  <si>
    <t>МКД: Реутов г, Комсомольская ул, 32</t>
  </si>
  <si>
    <t>ЗУ П-3А-5</t>
  </si>
  <si>
    <t>МКД: Реутов г, Кирова ул, 7 1</t>
  </si>
  <si>
    <t>ЗУ П-3А-6</t>
  </si>
  <si>
    <t>БКТП-№952: Реутов г, ул.Кирова, дом 7 А</t>
  </si>
  <si>
    <t>ЗУ П-3А-7</t>
  </si>
  <si>
    <t>ВНС:  Реутов г, ул. Комсомольская, д.26-А</t>
  </si>
  <si>
    <t>ЗУ П-3А-8</t>
  </si>
  <si>
    <t>ТП №108: Реутов г, (с северной стороны рядом с домом на ул. Комсомольская, дом 32)</t>
  </si>
  <si>
    <t>ЗУ П-3А-9</t>
  </si>
  <si>
    <t>Офисное здание: Реутов г, Кирова ул, 5</t>
  </si>
  <si>
    <t>ЗУ П-5-1</t>
  </si>
  <si>
    <t>ЗУ П-5-2</t>
  </si>
  <si>
    <t>ЗУ П-5-3</t>
  </si>
  <si>
    <t>ЗУ П-5-4</t>
  </si>
  <si>
    <t>ЗУ П-5-5</t>
  </si>
  <si>
    <t>ЗУ П-5-6</t>
  </si>
  <si>
    <t>ЗУ П-5-7</t>
  </si>
  <si>
    <t>ЗУ П-5-8</t>
  </si>
  <si>
    <t>ЗУ П-5-9</t>
  </si>
  <si>
    <t>ЗУ П-5-10</t>
  </si>
  <si>
    <t>ЗУ П-5-11</t>
  </si>
  <si>
    <t>ЗУ П-5-12</t>
  </si>
  <si>
    <t>МКД: Реутов г, Новая ул, 14 к.1,3</t>
  </si>
  <si>
    <t>ЗУ П-5-13</t>
  </si>
  <si>
    <t>ЗУ П-5-14</t>
  </si>
  <si>
    <t>ЗУ П-5-15</t>
  </si>
  <si>
    <t>ЗУ П-5-16</t>
  </si>
  <si>
    <t>ЗУ П-5-17</t>
  </si>
  <si>
    <t>ЗУ П-5-18</t>
  </si>
  <si>
    <t>ЗУ П-5-19</t>
  </si>
  <si>
    <t>МКД: Реутов г, Ашхабадская ул, 27, Ашхабадская ул, 27 к.1,2,3</t>
  </si>
  <si>
    <t>19-22</t>
  </si>
  <si>
    <t>ЗУ П-5-20</t>
  </si>
  <si>
    <t>Котельная №6: г. Реутов, ул. Победы, д.13</t>
  </si>
  <si>
    <t>ЗУ П-5-21</t>
  </si>
  <si>
    <t>Административное здание: г. Реутов,                  ул. Победы, д.9</t>
  </si>
  <si>
    <t>ЗУ П-5-22</t>
  </si>
  <si>
    <t>ТП№109: (с восточной стороны дома ул. Ленина, д.20)</t>
  </si>
  <si>
    <t>ЗУ П-5-23</t>
  </si>
  <si>
    <t>ВНС:  г. Реутов, ул. Новая, д. 19-Б (с южной стороны здания МФЦ ул. Победы, д.7)</t>
  </si>
  <si>
    <t>ЗУ П-5-24</t>
  </si>
  <si>
    <t>ТП№174: г. Реутов, ул. Новая ( с северной стороны дома ул. Новая ул, д. 15)</t>
  </si>
  <si>
    <t>ЗУ П-5-25</t>
  </si>
  <si>
    <t>Крытая парковка: г. Реутов, ул. Новая (напротив дома ул. Новая, д. 19)</t>
  </si>
  <si>
    <t>ЗУ П-5-26</t>
  </si>
  <si>
    <t>Магазин: г. Реутов,  ул. Новая, д. 15 А</t>
  </si>
  <si>
    <t>ЗУ П-5-27</t>
  </si>
  <si>
    <t>Торговый павильон: г.Реутов, ул.Новая,              вл. № 13-В</t>
  </si>
  <si>
    <t>ЗУ П-5-28</t>
  </si>
  <si>
    <t>Магазины, кафе и предпинимательская деятельность: г. Реутов,  ул. Ленина, д. 6</t>
  </si>
  <si>
    <t>ЗУ П-5-29</t>
  </si>
  <si>
    <t>Торговый павильон: г Реутов, ул Ленина,       вл. 6-В</t>
  </si>
  <si>
    <t>ЗУ П-5-30</t>
  </si>
  <si>
    <t>Магазин: г. Реутов, ул. Ашхабадская, д. 1-В</t>
  </si>
  <si>
    <t>ЗУ П-5-31</t>
  </si>
  <si>
    <t>Гостиница, общежитие:  г. Реутов, ул. Ашхабадская, д. 1</t>
  </si>
  <si>
    <t>ЗУ П-5-32</t>
  </si>
  <si>
    <t>ЗУ П-5-33</t>
  </si>
  <si>
    <t>Аптека: г. Реутов, ул. Дзержинского (с западной стороны здания ул. Дзержинского, вл. 20-В)</t>
  </si>
  <si>
    <t>ЗУ П-5-34</t>
  </si>
  <si>
    <t>ТП-128: г.Реутов, ул.Ленина (с восточной стороны дома ул. Ленина, д.4)</t>
  </si>
  <si>
    <t>ЗУ П-5-35</t>
  </si>
  <si>
    <t>Торговый павильон: г.Реутов, ул.Дзержинского, Владение II-В</t>
  </si>
  <si>
    <t>ОКС П-5-36</t>
  </si>
  <si>
    <t>Административное здание: г. Реутов, ул. Новая, дом 17</t>
  </si>
  <si>
    <t>ОКС П-5-37</t>
  </si>
  <si>
    <t>ТП№136: г. Реутов, ул. Ленина (с юго-восточной стороны дома ул. Ленина, д. 12)</t>
  </si>
  <si>
    <t>ОКС П-5-38</t>
  </si>
  <si>
    <t>БКТП: г. Реутов, ул. Ленина (с восточной стороны дома ул. Ленина, д. 12)</t>
  </si>
  <si>
    <t>ОКС П-5-39</t>
  </si>
  <si>
    <t>ТП-968: г. Реутов, ул. Ашхабадская (с южной стороны дома Ашхабадская 27, корп.1)</t>
  </si>
  <si>
    <t>ОКС П-5-40</t>
  </si>
  <si>
    <t>ГРП: г.Реутов, ул.Ленина (с восточной стороны дома ул. Ленина, д.4)</t>
  </si>
  <si>
    <t>ОКС П-5-41</t>
  </si>
  <si>
    <t>Магазин: г. Реутов, ул. Дзержинского, д. 21В</t>
  </si>
  <si>
    <t>ОКС П-5-42</t>
  </si>
  <si>
    <t>Торговый павильон: г.Реутов, ул.Дзержинского (с северной стороны здания вокзала РЖД)</t>
  </si>
  <si>
    <t>ОКС П-5-43</t>
  </si>
  <si>
    <t>Здание вокзала РЖД:  г.Реутов, ул.Дзержинского</t>
  </si>
  <si>
    <t>ОКС П-5-44</t>
  </si>
  <si>
    <t>Нежилое здание (с восточной стороны здания вокзала РЖД)</t>
  </si>
  <si>
    <t>ЗУ П-5-45</t>
  </si>
  <si>
    <t>Гостиница, общежитие:  г. Реутов, ул. Победы, д. 5</t>
  </si>
  <si>
    <t>ОКС П-5-46</t>
  </si>
  <si>
    <t>БКТП-155 г. Реутов, ул. Новая, д.18</t>
  </si>
  <si>
    <t>МИКРОРАЙОН 6</t>
  </si>
  <si>
    <t xml:space="preserve">МКД: г.Реутов, ул.Некрасова, д.10 </t>
  </si>
  <si>
    <t xml:space="preserve">МКД: г.Реутов, ул.Некрасова, д.12 </t>
  </si>
  <si>
    <t xml:space="preserve">МКД: г.Реутов, ул.Некрасова, д.16 </t>
  </si>
  <si>
    <t xml:space="preserve">МКД: г.Реутов, ул.Некрасова, д.18 </t>
  </si>
  <si>
    <t xml:space="preserve">МКД: г.Реутов, ул.Некрасова, д.26 </t>
  </si>
  <si>
    <t xml:space="preserve">МКД: г.Реутов, ул.Некрасова, д.22 </t>
  </si>
  <si>
    <t xml:space="preserve">МКД: г.Реутов, ул.Некрасова, д.20 </t>
  </si>
  <si>
    <t xml:space="preserve">МКД: г.Реутов, ул.Некрасова, д.14 </t>
  </si>
  <si>
    <t xml:space="preserve">МКД: г.Реутов, ул.Некрасова, д.6 </t>
  </si>
  <si>
    <t xml:space="preserve">МКД: г.Реутов, ул.Некрасова, д.4 </t>
  </si>
  <si>
    <t>МКД: г.Реутов, Победы, д. 30</t>
  </si>
  <si>
    <t xml:space="preserve">МКД: г.Реутов, ул.Некрасова, д.2 </t>
  </si>
  <si>
    <t xml:space="preserve">МКД: г.Реутов,  ул. Головашкина, д. 5 </t>
  </si>
  <si>
    <t xml:space="preserve">МКД: г.Реутов,  ул. Головашкина, д. 12 </t>
  </si>
  <si>
    <t xml:space="preserve">МКД: г.Реутов,  ул. Головашкина, д. 10 </t>
  </si>
  <si>
    <t xml:space="preserve">МКД: г.Реутов,  ул. Головашкина, д. 8 </t>
  </si>
  <si>
    <t>МКД: г.Реутов, Садовый проезд, д. 9</t>
  </si>
  <si>
    <t>МКД: г.Реутов, Садовый проезд, д. 6</t>
  </si>
  <si>
    <t>МКД: г.Реутов, Садовый проезд, д. 3, корп. 1</t>
  </si>
  <si>
    <t>МКД: г.Реутов, Садовый проезд, д. 5</t>
  </si>
  <si>
    <t>МКД: г.Реутов, Садовый проезд, д. 4</t>
  </si>
  <si>
    <t>МКД: г.Реутов, Садовый проезд, д. 3</t>
  </si>
  <si>
    <t>ЗУ П-6-23</t>
  </si>
  <si>
    <t>МКД: г.Реутов, Садовый проезд, д. 1</t>
  </si>
  <si>
    <t>МКД: г.Реутов, ул. Победы, д.22, корп. 2</t>
  </si>
  <si>
    <t>МКД: г.Реутов, ул. Победы, д.22</t>
  </si>
  <si>
    <t>МКД: г.Реутов, ул. Победы, д.22, корп. 1</t>
  </si>
  <si>
    <t>Магазин, торговые павильоны: г.Реутов, ул. Победы, д.34-В (вл.34-В)</t>
  </si>
  <si>
    <t xml:space="preserve">Торговый павильон: г. Реутов, ул. Н.А.Некрасова, д. 8-В </t>
  </si>
  <si>
    <t>Торговый павильон: г. Реутов, ул. Н.А.Некрасова, д.4-В</t>
  </si>
  <si>
    <t>Магазин: г.Реутов, (с северо-западной стороны дома ул. Победы, д.22, корп. 2)</t>
  </si>
  <si>
    <t>Магазин: г. Реутов, Садовый проезд, д.4А</t>
  </si>
  <si>
    <t>Магазин: г.Реутов, ул. Головашкина,     вл.9-В (на пересечении ул. Некрасова и Головашкина)</t>
  </si>
  <si>
    <t>Торговый и офисный центр по адресу: г.Реутов, ул. Победы, д. 28</t>
  </si>
  <si>
    <t>Стоянка: г Реутов, ул. Некрасова</t>
  </si>
  <si>
    <t>Стоянка: г Реутов, проезд Садовый, (район дома 4)</t>
  </si>
  <si>
    <t>КНС №10, г. Реутов, ул. Некрасова,      д. 24-А</t>
  </si>
  <si>
    <t>ЦТП №4, г. Реутов, ул. Некрасова,        д. 16-А</t>
  </si>
  <si>
    <t>Объекты коммунального хозяйства: г. Реутов, ул. Головашкина, д. 6 и ул. Головашкина (севернее дома 6)</t>
  </si>
  <si>
    <t>ТП № 154: г Реутов, ул. Некрасова (с восточной стороны дома ул.Некрасова, д.16 )</t>
  </si>
  <si>
    <t>ТП № 151: г Реутов, ул. Некрасова (с северо-западной стороны дома ул.Некрасова, д.4)</t>
  </si>
  <si>
    <t>ЦТП №3, г. Реутов, ул. Победы,  д. 30-А</t>
  </si>
  <si>
    <t>ВНС: г. Реутов, ул. Победы,  д. 22-А</t>
  </si>
  <si>
    <t>ТП № 168: г Реутов, ул. Головашкина (восточнее дома ул. Головашкина,  д. 5)</t>
  </si>
  <si>
    <t>ЦТП, г. Реутов, ул. Головашкина,  д. 5-А</t>
  </si>
  <si>
    <t>ЦТП №2, г. Реутов, проезд Садовый,     д. 5-А</t>
  </si>
  <si>
    <t>ТП № 188:г. Реутов, ул. Победы (между домами ул. Победы, д.22, корп. 1 и ул. Победы, д.22, корп. 2)</t>
  </si>
  <si>
    <t>Административное здание: г. Реутов, ул. Головашкина, д. 6</t>
  </si>
  <si>
    <t>Административное здание: г. Реутов, ул. Головашкина, дом 4</t>
  </si>
  <si>
    <t>РТП №960: г. Реутов (между домом Садовый проезд, д. 3, корп. 1 и магазином Садовый проезд, д.4А)</t>
  </si>
  <si>
    <t>ВНС: г. Реутов, ул. Победы, д. 22Б</t>
  </si>
  <si>
    <t>РТП №160 (между домами Садовый проезд, д. 6 и Садовый проезд, д. 9)</t>
  </si>
  <si>
    <t>МКД: г. Реутов, ул. Южная, д. 2</t>
  </si>
  <si>
    <t>МКД: г. Реутов, ул. Октября, д. 8</t>
  </si>
  <si>
    <t>МКД: г. Реутов, ул. Октября, д. 6</t>
  </si>
  <si>
    <t>МКД: г. Реутов, ул. Октября, д. 5</t>
  </si>
  <si>
    <t>МКД: г. Реутов, пр-кт Юбилейный, д. 11</t>
  </si>
  <si>
    <t>МКД: г. Реутов, пр-кт Юбилейный, д. 9</t>
  </si>
  <si>
    <t>МКД: г. Реутов, пр-кт Юбилейный, д. 7</t>
  </si>
  <si>
    <t>МКД: г. Реутов, пр-кт Юбилейный, д. 3</t>
  </si>
  <si>
    <t>МКД: г. Реутов, ул. Октября, д. 3</t>
  </si>
  <si>
    <t>МКД: г. Реутов, ул. Октября, д. 2</t>
  </si>
  <si>
    <t>МКД: г. Реутов, ул. Молодежная, д. 5</t>
  </si>
  <si>
    <t>МКД: г. Реутов, ул. Молодежная, д. 6</t>
  </si>
  <si>
    <t>МКД: г. Реутов, пр-кт Юбилейный, д. 1</t>
  </si>
  <si>
    <t>МКД: г. Реутов, ул. Молодежная, д. 2</t>
  </si>
  <si>
    <t>МКД: г. Реутов, ул. Молодежная, д. 4</t>
  </si>
  <si>
    <t>МКД: г. Реутов, ул. Молодежная, д. 1</t>
  </si>
  <si>
    <t>МКД: г. Реутов, ул. Октября, д. 1</t>
  </si>
  <si>
    <t xml:space="preserve">РП №972: г. Реутов, ул.Октября (c южной стороны дома ул. Октября, д.8) </t>
  </si>
  <si>
    <t>ЦТП №3: г. Реутов, пр-кт Юбилейный,      д. 15-Б</t>
  </si>
  <si>
    <t>ТЦ: г. Реутов, ул. Октября, д. 5Б</t>
  </si>
  <si>
    <t>Магазин: г. Реутов, ул. Октября, д. 5А</t>
  </si>
  <si>
    <t xml:space="preserve">ТП №976: г. Реутов, пр-кт Юбилейный (с западной стороны дома  пр-кт Юбилейный, д. 7) </t>
  </si>
  <si>
    <t>ЦТП №1: Реутов, пр-кт Юбилейный,        д. 11А</t>
  </si>
  <si>
    <t>ЦТП №2: г. Реутов, ул. Октября, д. 3-Б</t>
  </si>
  <si>
    <t>Котельная №5: . Реутов, пр-кт Юбилейный, д. 5-А</t>
  </si>
  <si>
    <t>ТЦ: г. Реутов, ул. Октября 2Б</t>
  </si>
  <si>
    <t>Магазин: Реутов, пр-кт Юбилейный,           д. 3В</t>
  </si>
  <si>
    <t>ГСК: г. Реутов, пр-кт Юбилейный, д. 1А</t>
  </si>
  <si>
    <t xml:space="preserve"> ВЗУ №7: . Реутов, ш. Носовихинское, д. 1-А</t>
  </si>
  <si>
    <t>Шиномонтаж и автомойка: г. Реутов, ул. Молодежная, д. 8</t>
  </si>
  <si>
    <t>ТП №987: г. Реутов, пр-кт Юбилейный (у дома  пр-кт Юбилейный, д. 1)</t>
  </si>
  <si>
    <t>Стоянка: г Реутов, ул Молодежная, (район дома 5)</t>
  </si>
  <si>
    <t>ЦТП №11: г. Реутов, ул. Молодежная,    д. 2-А</t>
  </si>
  <si>
    <t>ТП №977: Реутов, ул.Молодежная (у дома ул. Молодежная, д. 2)</t>
  </si>
  <si>
    <t>ТП №975: г. Реутов, ул.Молодежная (с северной стороны дома ул. Молодежная, д. 4)</t>
  </si>
  <si>
    <t>ЦТП №10: г. Реутов, ул. Молодежная,    д. 1А</t>
  </si>
  <si>
    <t>ОКС П-7-38</t>
  </si>
  <si>
    <t>ГРП (с северной стороны школы №6)</t>
  </si>
  <si>
    <t>ОКС П-7-39</t>
  </si>
  <si>
    <t>РП-170 (с восточной стороны дома пр-кт Юбилейный, д. 11)</t>
  </si>
  <si>
    <t>Объекты дорожного сервиса ул. Молодежная, д.7</t>
  </si>
  <si>
    <t>МИКРОРАЙОН 7</t>
  </si>
  <si>
    <t>ЗУ П-8-1</t>
  </si>
  <si>
    <t>МКД: г. Реутов, Юбилейный пр-т, д. 16</t>
  </si>
  <si>
    <t>ЗУ П-8-2</t>
  </si>
  <si>
    <t>МКД: г. Реутов, Юбилейный пр-т, д. 12</t>
  </si>
  <si>
    <t>ЗУ П-8-3</t>
  </si>
  <si>
    <t>МКД: г. Реутов, Юбилейный пр-т, д. 8</t>
  </si>
  <si>
    <t>ЗУ П-8-4</t>
  </si>
  <si>
    <t>МКД: г. Реутов, Юбилейный пр-т, д. 6</t>
  </si>
  <si>
    <t>ЗУ П-8-5</t>
  </si>
  <si>
    <t>МКД: г. Реутов, Юбилейный пр-т, д. 4</t>
  </si>
  <si>
    <t>ЗУ П-8-6</t>
  </si>
  <si>
    <t>МКД: г. Реутов, Южная ул., д. 10</t>
  </si>
  <si>
    <t>ЗУ П-8-7</t>
  </si>
  <si>
    <t xml:space="preserve">МКД: г. Реутов, Юбилейный пр-т, д. 2 </t>
  </si>
  <si>
    <t>ЗУ П-8-8</t>
  </si>
  <si>
    <t>МКД: г. Реутов, Носовихинское шоссе, д. 3</t>
  </si>
  <si>
    <t>ЗУ П-8-9</t>
  </si>
  <si>
    <t>МКД: г. Реутов, Носовихинское шоссе, д. 6</t>
  </si>
  <si>
    <t>ЗУ П-8-10</t>
  </si>
  <si>
    <t>МКД: г. Реутов, Носовихинское шоссе, д. 8</t>
  </si>
  <si>
    <t>ЗУ П-8-11</t>
  </si>
  <si>
    <t>МКД: г. Реутов, Носовихинское шоссе, д. 11</t>
  </si>
  <si>
    <t>ЗУ П-8-12</t>
  </si>
  <si>
    <t>Спортивный комплекс: г. Реутов, Носовихинское шоссе, д. 4</t>
  </si>
  <si>
    <t>ОКС П-8-13</t>
  </si>
  <si>
    <t>ТП-979:  г. Реутов, Южная ул. (южнее дома  Юбилейный пр-т, д.16)</t>
  </si>
  <si>
    <t>ЗУ П-8-14</t>
  </si>
  <si>
    <t>Коммунальное обслуживание: г. Реутов (западнее дома Носовихинское шоссе, д.8)</t>
  </si>
  <si>
    <t>ЗУ П-8-15</t>
  </si>
  <si>
    <t>ТП: г. Реутов, (южнее дома Юбилейный пр-т, д. 14)</t>
  </si>
  <si>
    <t>ЗУ П-8-16</t>
  </si>
  <si>
    <t>ТП-986: г. Реутов, Юбилейный проспект, д. 6Б</t>
  </si>
  <si>
    <t>ЗУ П-8-17</t>
  </si>
  <si>
    <t>ЦТП: г. Реутов, Носовихинское шоссе, д. 12А</t>
  </si>
  <si>
    <t>ЗУ П-8-18</t>
  </si>
  <si>
    <t>ЦТП: г. Реутов, Юбилейный пр-т, д. 6А</t>
  </si>
  <si>
    <t>ОКС П-8-19</t>
  </si>
  <si>
    <t>ТП: г. Реутов, Юбилейный пр-т, д. 12А</t>
  </si>
  <si>
    <t>ЗУ П-8-20</t>
  </si>
  <si>
    <t xml:space="preserve">ТЦ: Магазин: г. Реутов, Носовихинское шоссе, д. 5 </t>
  </si>
  <si>
    <t>ЗУ П-8-21</t>
  </si>
  <si>
    <t>ТЦ: г. Реутов, Носовихинское шоссе, д. 7</t>
  </si>
  <si>
    <t>ЗУ П-8-22</t>
  </si>
  <si>
    <t xml:space="preserve">ТЦ: г. Реутов, Носовихинское шоссе, д. 9 </t>
  </si>
  <si>
    <t>ЗУ П-8-23</t>
  </si>
  <si>
    <t xml:space="preserve">ТЦ: г. Реутов, Южная ул., д. 10 А
</t>
  </si>
  <si>
    <t>ЗУ П-8-24</t>
  </si>
  <si>
    <t>ТЦ: г. Реутов, Юбилейный пр-т, д. 2А</t>
  </si>
  <si>
    <t>ЗУ П-8-25</t>
  </si>
  <si>
    <t>Гаражи: г. Реутов, Носовихинское шоссе (западнее дома  ул. Южная, д. 10)</t>
  </si>
  <si>
    <t>МИКРОРАЙОН 8</t>
  </si>
  <si>
    <t>ЗУ П-9-1</t>
  </si>
  <si>
    <t>МКД: г. Реутов, ул. Южная, д. 19</t>
  </si>
  <si>
    <t>ЗУ П-9-2</t>
  </si>
  <si>
    <t>МКД: г. Реутов, ул. Южная, дом 15</t>
  </si>
  <si>
    <t>ЗУ П-9-3</t>
  </si>
  <si>
    <t>ЗУ П-9-4</t>
  </si>
  <si>
    <t>ЗУ П-9-5</t>
  </si>
  <si>
    <t>МКД: г. Реутов, ул. Юбилейный проспект, дом 24/7</t>
  </si>
  <si>
    <t>ЗУ П-9-6</t>
  </si>
  <si>
    <t>МКД: г. Реутов, Юбилейный проспект, д. 26</t>
  </si>
  <si>
    <t>ЗУ П-9-7</t>
  </si>
  <si>
    <t>МКД: г. Реутов, Юбилейный проспект, дом 30/2</t>
  </si>
  <si>
    <t>ЗУ П-9-8</t>
  </si>
  <si>
    <t>МКД: г. Реутов, ул. Котовского, д. 6</t>
  </si>
  <si>
    <t>ЗУ П-9-9</t>
  </si>
  <si>
    <t>МКД: г. Реутов, ул. Южная, дом 13</t>
  </si>
  <si>
    <t>ЗУ П-9-10</t>
  </si>
  <si>
    <t>МКД:г. Реутов, ул. Котовского, дом 4, корп.1</t>
  </si>
  <si>
    <t>ЗУ П-9-11</t>
  </si>
  <si>
    <t>МКД: г. Реутов, ул. Котовского, дом 4</t>
  </si>
  <si>
    <t>ЗУ П-9-12</t>
  </si>
  <si>
    <t>ЗУ П-9-13</t>
  </si>
  <si>
    <t>ЗУ П-9-14</t>
  </si>
  <si>
    <t>МКД: г. Реутов, Юбилейный проспект, д. 32/1</t>
  </si>
  <si>
    <t>ЗУ П-9-15</t>
  </si>
  <si>
    <t>МКД: г. Реутов, ул. Котовского, дом 3</t>
  </si>
  <si>
    <t>ЗУ П-9-16</t>
  </si>
  <si>
    <t>МКД: Московская обл., г. Реутов, ул. Котовского, д.7</t>
  </si>
  <si>
    <t>ЗУ П-9-17</t>
  </si>
  <si>
    <t>МКД: г. Реутов, ул. Котовского, дом 11</t>
  </si>
  <si>
    <t>ЗУ П-9-18</t>
  </si>
  <si>
    <t>МКД: г. Реутов, пр-кт Юбилейный, дом 34</t>
  </si>
  <si>
    <t>ЗУ П-9-19</t>
  </si>
  <si>
    <t>МКД: г. Реутов, ул. Котовского, дом 5</t>
  </si>
  <si>
    <t>ЗУ П-9-20</t>
  </si>
  <si>
    <t>ЗУ П-9-21</t>
  </si>
  <si>
    <t>МКД: г. Реутов, ш. Носовихинское, дом 15</t>
  </si>
  <si>
    <t>ЗУ П-9-22</t>
  </si>
  <si>
    <t>МКД: г. Реутов, Носовихинское шоссе, дом 14</t>
  </si>
  <si>
    <t>ЗУ П-9-23</t>
  </si>
  <si>
    <t>МКД: г. Реутов, Юбилейный проспект, д. 36</t>
  </si>
  <si>
    <t>ЗУ П-9-24</t>
  </si>
  <si>
    <t>МКД: г. Реутов, пр-кт Юбилейный, дом 38</t>
  </si>
  <si>
    <t>ЗУ П-9-25</t>
  </si>
  <si>
    <t>МКД: г. Реутов, ш. Носовихинское, дом 16</t>
  </si>
  <si>
    <t>ЗУ П-9-26</t>
  </si>
  <si>
    <t>МКД: г. Реутов, Носовихинское шоссе, дом 17</t>
  </si>
  <si>
    <t>ЗУ П-9-27</t>
  </si>
  <si>
    <t>МКД: г. Реутов, ш. Носовихинское, дом 18</t>
  </si>
  <si>
    <t>ЗУ П-9-28</t>
  </si>
  <si>
    <t>ЗУ П-9-29</t>
  </si>
  <si>
    <t>МКД: г. Реутов, ш. Носовихинское, дом 22</t>
  </si>
  <si>
    <t>ЗУ П-9-30</t>
  </si>
  <si>
    <t>МКД: г. Реутов, ш. Носовихинское, дом 19</t>
  </si>
  <si>
    <t>ЗУ П-9-31</t>
  </si>
  <si>
    <t>МКД: г. Реутов, пр-кт Юбилейный, дом 44</t>
  </si>
  <si>
    <t>ЗУ П-9-32</t>
  </si>
  <si>
    <t>ЗУ П-9-33</t>
  </si>
  <si>
    <t>ЗУ П-9-34</t>
  </si>
  <si>
    <t>МКД: г. Реутов, Юбилейный проспект, д. 52</t>
  </si>
  <si>
    <t>ЗУ П-9-35</t>
  </si>
  <si>
    <t>МКД:г. Реутов, Юбилейный проспект, дом 48</t>
  </si>
  <si>
    <t>ЗУ П-9-36</t>
  </si>
  <si>
    <t>МКД: г. Реутов, ш. Носовихинское, д. 25</t>
  </si>
  <si>
    <t>МКД: г. Реутов, ш. Носовихинское, д. 27</t>
  </si>
  <si>
    <t>ЗУ П-9-37</t>
  </si>
  <si>
    <t>МКД: г. Реутов, ш. Носовихинское, дом 20</t>
  </si>
  <si>
    <t>ЗУ П-9-38</t>
  </si>
  <si>
    <t>МКД: г. Реутов, Носовихинское шоссе, дом 23</t>
  </si>
  <si>
    <t>ЗУ П-9-39</t>
  </si>
  <si>
    <t>МКД: г. Реутов, пр-кт Юбилейный, дом 42</t>
  </si>
  <si>
    <t>ЗУ П-9-40</t>
  </si>
  <si>
    <t>Коммунальное обслуживание: г Реутов, ул. Южная, д. 15А</t>
  </si>
  <si>
    <t>ЗУ П-9-41</t>
  </si>
  <si>
    <t>ЦТП: г. Реутов, ул. Котовского, дом 8-А</t>
  </si>
  <si>
    <t>ЗУ П-9-42</t>
  </si>
  <si>
    <t>ЦТП: г. Реутов, ул. Котовского, дом 4-А</t>
  </si>
  <si>
    <t>ЗУ П-9-43</t>
  </si>
  <si>
    <t>ЦТП: г. Реутов, ул. Котовского, дом 11А</t>
  </si>
  <si>
    <t>ЗУ П-9-44</t>
  </si>
  <si>
    <t>ЦТП: г. Реутов, ул. Котовского, дом 38А</t>
  </si>
  <si>
    <t>ЗУ П-9-45</t>
  </si>
  <si>
    <t>ЦТП: г. Реутов, ш. Носовихинское, дом 18А</t>
  </si>
  <si>
    <t>ЗУ П-9-46</t>
  </si>
  <si>
    <t>ЦТП: г. Реутов, пр-кт Юбилейный, д. 44-Б</t>
  </si>
  <si>
    <t>ЗУ П-9-47</t>
  </si>
  <si>
    <t>ТП: г. Реутов, Носовихинское шоссе, 23 Б</t>
  </si>
  <si>
    <t>ЗУ П-9-48</t>
  </si>
  <si>
    <t>ЗУ П-9-49</t>
  </si>
  <si>
    <t>ТП№985: г. Реутов, Юбилейный проспект, д. 26А</t>
  </si>
  <si>
    <t>ЗУ П-9-50</t>
  </si>
  <si>
    <t xml:space="preserve">ВНС: г. Реутов, ул. Южная, дом 13-А </t>
  </si>
  <si>
    <t>ЗУ П-9-51</t>
  </si>
  <si>
    <t>ТП: г Реутов (у дома 54 Юбилейный пр-т)</t>
  </si>
  <si>
    <t>ЗУ П-9-52</t>
  </si>
  <si>
    <t>ВНС: г. Реутов, Юбилейный проспект, дом 48А</t>
  </si>
  <si>
    <t>ЗУ П-9-53</t>
  </si>
  <si>
    <t>ВНС: г. Реутов, Носовихинское шоссе (западнее дома 23)г. Реутов, ш. Носовихинское, д. 19А</t>
  </si>
  <si>
    <t>ЗУ П-9-54</t>
  </si>
  <si>
    <t>ТП: Носовихинское шоссе, д. 20А</t>
  </si>
  <si>
    <t>ЗУ П-9-55</t>
  </si>
  <si>
    <t>ТЦ: г. Реутов, ш. Носовихинское, владение 13-В</t>
  </si>
  <si>
    <t>ЗУ П-9-56</t>
  </si>
  <si>
    <t>ЗУ П-9-57</t>
  </si>
  <si>
    <t xml:space="preserve">Магазин: г. Реутов, ш. Носовихинское, владение 17-В </t>
  </si>
  <si>
    <t>ЗУ П-9-58</t>
  </si>
  <si>
    <t>ТЦ: г Реутов, ш Носовихинское, 18В</t>
  </si>
  <si>
    <t>ЗУ П-9-59</t>
  </si>
  <si>
    <t xml:space="preserve">Магазин: г. Реутов, ш. Носовихинское, владение 21-В </t>
  </si>
  <si>
    <t>ЗУ П-9-60</t>
  </si>
  <si>
    <t>Магазины, рынок:  объекты дорожного сервиса: г. Реутов, улица имени академика В. Н. Челомея, дом 12</t>
  </si>
  <si>
    <t>ЗУ П-9-61</t>
  </si>
  <si>
    <t>Парковка: г. Реутов, ул. Рабочая (у дома 40 Юбилейный пр-т)</t>
  </si>
  <si>
    <t>ЗУ П-9-62</t>
  </si>
  <si>
    <t>Парковка: г. Реутов, ул. Южная, (район дома 11)</t>
  </si>
  <si>
    <t>ЗУ П-9-63</t>
  </si>
  <si>
    <t>Парковка: Реутов, ул Южная, (район дома 9)</t>
  </si>
  <si>
    <t>ЗУ П-9-64</t>
  </si>
  <si>
    <t xml:space="preserve"> ГСК: г. Реутов, ш. Носовихинское, владение 16Б</t>
  </si>
  <si>
    <t>ЗУ П-9-65</t>
  </si>
  <si>
    <t>ГСК: г. Реутов, ш. Носовихинское, вл.16</t>
  </si>
  <si>
    <t>ЗУ П-9-66</t>
  </si>
  <si>
    <t>Рынок: г. Реутов, ш. Носовихинское (южнее дома 10А ул. Котовского)</t>
  </si>
  <si>
    <t>ОКС П-9-67</t>
  </si>
  <si>
    <t>ОКС П-9-68</t>
  </si>
  <si>
    <t>Магазин: г. Реутов, ул. Котовского, д. 12</t>
  </si>
  <si>
    <t>ОКС П-9-69</t>
  </si>
  <si>
    <t>Коммунальное обслуживание: г. Реутов (севернее дома Юбилейный пр-т, д.36)</t>
  </si>
  <si>
    <t>ОКС П-9-70</t>
  </si>
  <si>
    <t>Коммунальное обслуживание: г. Реутов (восточнее дома Юбилейный пр-т, д.40)</t>
  </si>
  <si>
    <t>ОКС П-9-71</t>
  </si>
  <si>
    <t>Коммунальное обслуживание: г. Реутов (южнее дома Юбилейный пр-т, д.54)</t>
  </si>
  <si>
    <t>ОКС П-9-72</t>
  </si>
  <si>
    <t>Коммунальное обслуживание: г. Реутов (севернее дома Юбилейный пр-т, д.54)</t>
  </si>
  <si>
    <t>ОКС П-9-73</t>
  </si>
  <si>
    <t>Коммунальное обслуживание: г. Реутов (западнее дома Носовихинское шоссе, д.15)</t>
  </si>
  <si>
    <t>МИКРОРАЙОН 9</t>
  </si>
  <si>
    <t>МИКРОРАЙОН 9А</t>
  </si>
  <si>
    <t>ЗУ П-9А-1</t>
  </si>
  <si>
    <t>МКД:  г. Реутов, ул. Октября, д. 18</t>
  </si>
  <si>
    <t>ЗУ П-9А-2</t>
  </si>
  <si>
    <t>МКД:  г. Реутов, ул. Октября, д. 20</t>
  </si>
  <si>
    <t>МКД:  г. Реутов, ул. Юбилейный просп д. 31</t>
  </si>
  <si>
    <t>ЗУ П-9А-3</t>
  </si>
  <si>
    <t>МКД:  г. Реутов, Юбилейный просп., д.33</t>
  </si>
  <si>
    <t>ЗУ П-9А-4</t>
  </si>
  <si>
    <t>МКД:  г. Реутов, ул. Октября, д. 22</t>
  </si>
  <si>
    <t>ЗУ П-9А-5</t>
  </si>
  <si>
    <t>МКД:  г. Реутов, Юбилейный просп., д.39</t>
  </si>
  <si>
    <t>МКД:  г. Реутов, Юбилейный просп., д.37</t>
  </si>
  <si>
    <t>ЗУ П-9А-6</t>
  </si>
  <si>
    <t>МКД:  г. Реутов, Юбилейный просп., д.41</t>
  </si>
  <si>
    <t>ЗУ П-9А-7</t>
  </si>
  <si>
    <t>МКД:  г. Реутов, ул. Октября, д. 30</t>
  </si>
  <si>
    <t>МКД:  г. Реутов, ул. Октября, д. 28</t>
  </si>
  <si>
    <t>ЗУ П-9А-8</t>
  </si>
  <si>
    <t>МКД:  г. Реутов, Юбилейный просп., д.47</t>
  </si>
  <si>
    <t>ЗУ П-9А-9</t>
  </si>
  <si>
    <t>ТП: г. Реутов, ул. Октября, д.20-А</t>
  </si>
  <si>
    <t>ЗУ П-9А-10</t>
  </si>
  <si>
    <t>Котельная:  г.Реутов, ул. имени академика В.Н.Челомея, д. 6</t>
  </si>
  <si>
    <t>ЗУ П-9А-11</t>
  </si>
  <si>
    <t xml:space="preserve">Спортивный комплекс:  г. Реутов, Юбилейный пр-т, д. 43 </t>
  </si>
  <si>
    <t>ЗУ П-9А-12</t>
  </si>
  <si>
    <t>Ветеринарная станция,  г.Реутов, ул Октября, д 36</t>
  </si>
  <si>
    <t>ЗУ П-9А-13</t>
  </si>
  <si>
    <t xml:space="preserve">ТК: г. Реутов, ул. Южная, вл. 3-В </t>
  </si>
  <si>
    <t>ЗУ П-9А-14</t>
  </si>
  <si>
    <t>Строительмтво МКД: г. Реутов (севернее дома Юбилейный пр-т, д.47)</t>
  </si>
  <si>
    <t>ОКС П-9А-15</t>
  </si>
  <si>
    <t>ТП-2011: г. Реутов (северо-западнее дома Юбилейный пр-т, д. 41)</t>
  </si>
  <si>
    <t>ОКС П-9А-16</t>
  </si>
  <si>
    <t>ВНС:  г. Реутов (севернее дома Юбилейный пр-т, д. 41)</t>
  </si>
  <si>
    <t>ОКС П-9А-17</t>
  </si>
  <si>
    <t>РТП-2010: г. Реутов (западнее дома ул. Октября, д. 28)</t>
  </si>
  <si>
    <t>ОКС П-9А-18</t>
  </si>
  <si>
    <t>ТП-2015:  г. Реутов (южнее дома ул. Октября, д. 24)</t>
  </si>
  <si>
    <t>МИКРОРАЙОН 10</t>
  </si>
  <si>
    <t>ЗУ П-10-1</t>
  </si>
  <si>
    <t>МКД: г.  Реутов, ул. имени академика В.Н.Челомея, дом 11</t>
  </si>
  <si>
    <t>ЗУ П-10-2</t>
  </si>
  <si>
    <t>МКД: г.  Реутов, Юбилейный пр-т, д. 60</t>
  </si>
  <si>
    <t>ЗУ П-10-3</t>
  </si>
  <si>
    <t>МКД: г.  Реутов, Юбилейный пр-т, д. 78</t>
  </si>
  <si>
    <t>ЗУ П-10-4</t>
  </si>
  <si>
    <t>Строительная площадка МКД: г.  Реутов, Носовихинское шоссе, д. 41, к. 1</t>
  </si>
  <si>
    <t>ЗУ П-10-5</t>
  </si>
  <si>
    <t>ТП-4: г.  Реутов (южнее дома Юбилейный пр-т, д. 78)</t>
  </si>
  <si>
    <t>ЗУ П-10-6</t>
  </si>
  <si>
    <t>ТП-7: г.  Реутов (южнее дома Юбилейный пр-т, д. 78)</t>
  </si>
  <si>
    <t>ЗУ П-10-7</t>
  </si>
  <si>
    <t>ТЦ: г.  Реутов, Носовихинское шоссе, д. 45</t>
  </si>
  <si>
    <t>ЗУ П-10-8</t>
  </si>
  <si>
    <t>Многоярусная автостоянка:  г.  Реутов, Носовихинское шоссе, д. 35</t>
  </si>
  <si>
    <t>ЗУ П-10-9</t>
  </si>
  <si>
    <t>Автотехцентр: г.  Реутов, Носовихинское шоссе, д. 33А</t>
  </si>
  <si>
    <t>ЗУ П-10-10</t>
  </si>
  <si>
    <t>Переходной пункт каблирования: г.  Реутов, Юбилейный пр-т, вл. 12</t>
  </si>
  <si>
    <t>МКД: г. Реутов, ул. Южная, д.11</t>
  </si>
  <si>
    <t>МКД: г. Реутов, ул. Южная, дом 9</t>
  </si>
  <si>
    <t>МКД: г. Реутов, ул. Котовского, дом 8</t>
  </si>
  <si>
    <t>МКД: г Реутов, ул Котовского, д. 12</t>
  </si>
  <si>
    <t>МКД: г. Реутов, ул. Котовского, дом 9</t>
  </si>
  <si>
    <t>МКД: г. Реутов, Носовихинское шоссе, дом 21</t>
  </si>
  <si>
    <t>МКД: г. Реутов, Юбилейный проспект, д.54</t>
  </si>
  <si>
    <t>МКД: г. Реутов, Юбилейный проспект, д. 56</t>
  </si>
  <si>
    <t>ТП№983: г. Реутов, ул. Южная (район дома 6 ул. Котовского)</t>
  </si>
  <si>
    <t>ТЦ: г.Реутов, Носовихинское шоссе, д.14 А</t>
  </si>
  <si>
    <t>РТП-1: г. Реутов, ш. Носовихинское, д. 25-В</t>
  </si>
  <si>
    <t>ЦТП №8: г. Реутов, пр-кт Юбилейный, д. 9-А</t>
  </si>
  <si>
    <t>ОКС П-6-51</t>
  </si>
  <si>
    <t>ЗУ П-7-1</t>
  </si>
  <si>
    <t>ЗУ П-7-2</t>
  </si>
  <si>
    <t>ЗУ П-7-3</t>
  </si>
  <si>
    <t>ЗУ П-7-4</t>
  </si>
  <si>
    <t>ЗУ П-7-5</t>
  </si>
  <si>
    <t>ЗУ П-7-7</t>
  </si>
  <si>
    <t>ЗУ П-7-6</t>
  </si>
  <si>
    <t>ЗУ П-7-8</t>
  </si>
  <si>
    <t>ЗУ П-7-9</t>
  </si>
  <si>
    <t>ЗУ П-7-10</t>
  </si>
  <si>
    <t>ЗУ П-7-11</t>
  </si>
  <si>
    <t>ЗУ П-7-12</t>
  </si>
  <si>
    <t>ЗУ П-7-13</t>
  </si>
  <si>
    <t>ЗУ П-7-14</t>
  </si>
  <si>
    <t>ЗУ П-7-15</t>
  </si>
  <si>
    <t>ЗУ П-7-16</t>
  </si>
  <si>
    <t>ЗУ П-7-17</t>
  </si>
  <si>
    <t>ЗУ П-7-18</t>
  </si>
  <si>
    <t>ЗУ П-7-19</t>
  </si>
  <si>
    <t>ЗУ П-7-20</t>
  </si>
  <si>
    <t>ЗУ П-7-21</t>
  </si>
  <si>
    <t>ЗУ П-7-22</t>
  </si>
  <si>
    <t>ЗУ П-7-23</t>
  </si>
  <si>
    <t>ЗУ П-7-24</t>
  </si>
  <si>
    <t>ЗУ П-7-25</t>
  </si>
  <si>
    <t>ЗУ П-7-26</t>
  </si>
  <si>
    <t>ЗУ П-7-27</t>
  </si>
  <si>
    <t>ЗУ П-7-28</t>
  </si>
  <si>
    <t>ЗУ П-7-29</t>
  </si>
  <si>
    <t>ЗУ П-7-30</t>
  </si>
  <si>
    <t>ЗУ П-7-31</t>
  </si>
  <si>
    <t>ЗУ П-7-32</t>
  </si>
  <si>
    <t>ЗУ П-7-33</t>
  </si>
  <si>
    <t>ЗУ П-7-34</t>
  </si>
  <si>
    <t>ЗУ П-7-35</t>
  </si>
  <si>
    <t>ЗУ П-7-36</t>
  </si>
  <si>
    <t>ЗУ П-7-37</t>
  </si>
  <si>
    <t>ЗУ П-7-40</t>
  </si>
  <si>
    <t>ЗУ П-6-1</t>
  </si>
  <si>
    <t>ЗУ П-6-2</t>
  </si>
  <si>
    <t>ЗУ П-6-3</t>
  </si>
  <si>
    <t>ЗУ П-6-4</t>
  </si>
  <si>
    <t>ЗУ П-6-5</t>
  </si>
  <si>
    <t>ЗУ П-6-6</t>
  </si>
  <si>
    <t>ЗУ П-6-7</t>
  </si>
  <si>
    <t>ЗУ П-6-8</t>
  </si>
  <si>
    <t>ЗУ П-6-9</t>
  </si>
  <si>
    <t>ЗУ П-6-10</t>
  </si>
  <si>
    <t>ЗУ П-6-11</t>
  </si>
  <si>
    <t>ЗУ П-6-12</t>
  </si>
  <si>
    <t>ЗУ П-6-13</t>
  </si>
  <si>
    <t>ЗУ П-6-14</t>
  </si>
  <si>
    <t>ЗУ П-6-15</t>
  </si>
  <si>
    <t>ЗУ П-6-16</t>
  </si>
  <si>
    <t>ЗУ П-6-17</t>
  </si>
  <si>
    <t>ЗУ П-6-18</t>
  </si>
  <si>
    <t>ЗУ П-6-19</t>
  </si>
  <si>
    <t>ЗУ П-6-20</t>
  </si>
  <si>
    <t>ЗУ П-6-21</t>
  </si>
  <si>
    <t>ЗУ П-6-22</t>
  </si>
  <si>
    <t>ЗУ П-6-24</t>
  </si>
  <si>
    <t>ЗУ П-6-25</t>
  </si>
  <si>
    <t>ЗУ П-6-26</t>
  </si>
  <si>
    <t>ЗУ П-6-27</t>
  </si>
  <si>
    <t>ЗУ П-6-28</t>
  </si>
  <si>
    <t>ЗУ П-6-29</t>
  </si>
  <si>
    <t>ЗУ П-6-30</t>
  </si>
  <si>
    <t>ЗУ П-6-31</t>
  </si>
  <si>
    <t>ЗУ П-6-32</t>
  </si>
  <si>
    <t>ЗУ П-6-33</t>
  </si>
  <si>
    <t>ЗУ П-6-34</t>
  </si>
  <si>
    <t>ЗУ П-6-35</t>
  </si>
  <si>
    <t>ЗУ П-6-36</t>
  </si>
  <si>
    <t>ЗУ П-6-37</t>
  </si>
  <si>
    <t>ЗУ П-6-38</t>
  </si>
  <si>
    <t>ЗУ П-6-39</t>
  </si>
  <si>
    <t>ЗУ П-6-40</t>
  </si>
  <si>
    <t>ЗУ П-6-41</t>
  </si>
  <si>
    <t>ЗУ П-6-42</t>
  </si>
  <si>
    <t>ЗУ П-6-43</t>
  </si>
  <si>
    <t>ЗУ П-6-44</t>
  </si>
  <si>
    <t>ЗУ П-6-45</t>
  </si>
  <si>
    <t>ЗУ П-6-46</t>
  </si>
  <si>
    <t>ЗУ П-6-47</t>
  </si>
  <si>
    <t>ЗУ П-6-48</t>
  </si>
  <si>
    <t>ЗУ П-6-49</t>
  </si>
  <si>
    <t>ЗУ П-6-50</t>
  </si>
  <si>
    <t>ЗУ П-6-51</t>
  </si>
  <si>
    <t>Котельная: г. Реутов, ул. Головашкина, д. 2</t>
  </si>
  <si>
    <t>Магазин: г. Реутов, ул. Дзержинского, вл. 20-В</t>
  </si>
  <si>
    <t>МИКРОРАЙОН 1</t>
  </si>
  <si>
    <t>МИКРОРАЙОН 10А</t>
  </si>
  <si>
    <t>МКД: г. Реутов, ул. Октября, д. 38</t>
  </si>
  <si>
    <t>ЗУ П-10А-2</t>
  </si>
  <si>
    <t>МКД: г. Реутов, ул. Октября, д. 42</t>
  </si>
  <si>
    <t>ЗУ П-10А-3</t>
  </si>
  <si>
    <t>МКД: г. Реутов, ул. Октября, д. 44</t>
  </si>
  <si>
    <t>ЗУ П-10А-4</t>
  </si>
  <si>
    <t>МКД: г. Реутов, ул. Октября, д. 48</t>
  </si>
  <si>
    <t>ЗУ П-10А-5</t>
  </si>
  <si>
    <t>МКД: г. Реутов, ул. Октября, д. 52</t>
  </si>
  <si>
    <t>ЗУ П-10А-6</t>
  </si>
  <si>
    <t xml:space="preserve">МКД: г. Реутов, Юбилейный проспект, д. 63 </t>
  </si>
  <si>
    <t>ЗУ П-10А-7</t>
  </si>
  <si>
    <t>МКД: г. Реутов, Юбилейный проспект, д. 61</t>
  </si>
  <si>
    <t>ЗУ П-10А-12</t>
  </si>
  <si>
    <t>МКД: г. Реутов, Юбилейный проспект, д. 51</t>
  </si>
  <si>
    <t>ЗУ П-10А-14</t>
  </si>
  <si>
    <t>МКД: г. Реутов, Юбилейный проспект, д. 49</t>
  </si>
  <si>
    <t>ЗУ П-10А-8       ЗУ П-10А-9</t>
  </si>
  <si>
    <t>МКД: г. Реутов, Юбилейный проспект, д. 59</t>
  </si>
  <si>
    <t>ЗУ П-10А-13</t>
  </si>
  <si>
    <t>МКД: г. Реутов, Юбилейный проспект, д. 55</t>
  </si>
  <si>
    <t>ЗУ П-10А-11   ЗУ П-10А-17</t>
  </si>
  <si>
    <t>МКД: г. Реутов, Юбилейный проспект, д. 53</t>
  </si>
  <si>
    <t>ЗУ П-10А-10</t>
  </si>
  <si>
    <t>МКД: г. Реутов, Юбилейный проспект, д. 57</t>
  </si>
  <si>
    <t>-</t>
  </si>
  <si>
    <t>ЗУ П-10А-16</t>
  </si>
  <si>
    <t>ТП: г. Реутов, вблизи ул. Октября, д. 42</t>
  </si>
  <si>
    <t>ЗУ П-10А-1
ЗУ П-10А-15</t>
  </si>
  <si>
    <t xml:space="preserve">* Условное обозначение где:
ЗУ – земельный участок;
ОКС-объект капитального строительства
П-1-1- условный неповторяющийся номер каждой прилегающей территории, в котором:
           первая цифра – номер микрорайона
           вторая цифра – порядковый номер территории внутри микрорайона
</t>
  </si>
  <si>
    <t>Объект (ОКС, ЗУ, РНР, НТО) с условным номером прилегающей территории</t>
  </si>
  <si>
    <t>ЗУ П-1-1*</t>
  </si>
  <si>
    <t xml:space="preserve">Приложение к Схеме границ прилегающих территорий в городском округе Реутов Московской области, утвержденной Решением Совета депутатов городского округа Реутов 
от 30.11.2022 № 106/2022-НА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</si>
</sst>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9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5" xfId="0" applyNumberFormat="1" applyFont="1" applyFill="1" applyBorder="1" applyAlignment="1">
      <alignment horizontal="center" vertical="center" wrapText="1"/>
    </xf>
    <xf numFmtId="2" fontId="3" fillId="0" borderId="6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73"/>
  <sheetViews>
    <sheetView tabSelected="1" zoomScale="70" zoomScaleNormal="70" workbookViewId="0">
      <selection activeCell="J2" sqref="J2"/>
    </sheetView>
  </sheetViews>
  <sheetFormatPr defaultRowHeight="15" x14ac:dyDescent="0.25"/>
  <cols>
    <col min="1" max="1" width="15.42578125" style="5" customWidth="1"/>
    <col min="2" max="2" width="38.140625" style="5" customWidth="1"/>
    <col min="3" max="3" width="8.5703125" style="5" customWidth="1"/>
    <col min="4" max="4" width="10.140625" style="5" customWidth="1"/>
    <col min="5" max="5" width="17.5703125" style="5" customWidth="1"/>
    <col min="6" max="7" width="14.42578125" style="5" customWidth="1"/>
    <col min="8" max="8" width="19" style="5" customWidth="1"/>
    <col min="9" max="16384" width="9.140625" style="5"/>
  </cols>
  <sheetData>
    <row r="1" spans="1:8" ht="174.75" customHeight="1" x14ac:dyDescent="0.25">
      <c r="A1" s="4"/>
      <c r="B1" s="57" t="s">
        <v>157</v>
      </c>
      <c r="C1" s="58"/>
      <c r="D1" s="58"/>
      <c r="E1" s="58"/>
      <c r="F1" s="4"/>
      <c r="G1" s="56" t="s">
        <v>1076</v>
      </c>
      <c r="H1" s="56"/>
    </row>
    <row r="2" spans="1:8" ht="126" customHeight="1" x14ac:dyDescent="0.25">
      <c r="A2" s="25" t="s">
        <v>1074</v>
      </c>
      <c r="B2" s="26"/>
      <c r="C2" s="26"/>
      <c r="D2" s="27"/>
      <c r="E2" s="59" t="s">
        <v>0</v>
      </c>
      <c r="F2" s="59"/>
      <c r="G2" s="60" t="s">
        <v>3</v>
      </c>
      <c r="H2" s="14" t="s">
        <v>4</v>
      </c>
    </row>
    <row r="3" spans="1:8" ht="47.25" x14ac:dyDescent="0.25">
      <c r="A3" s="2"/>
      <c r="B3" s="2" t="s">
        <v>5</v>
      </c>
      <c r="C3" s="2" t="s">
        <v>6</v>
      </c>
      <c r="D3" s="2" t="s">
        <v>7</v>
      </c>
      <c r="E3" s="2" t="s">
        <v>1</v>
      </c>
      <c r="F3" s="2" t="s">
        <v>2</v>
      </c>
      <c r="G3" s="60"/>
      <c r="H3" s="14"/>
    </row>
    <row r="4" spans="1:8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</row>
    <row r="5" spans="1:8" ht="15.75" x14ac:dyDescent="0.25">
      <c r="A5" s="61" t="s">
        <v>1042</v>
      </c>
      <c r="B5" s="62"/>
      <c r="C5" s="62"/>
      <c r="D5" s="62"/>
      <c r="E5" s="62"/>
      <c r="F5" s="62"/>
      <c r="G5" s="62"/>
      <c r="H5" s="63"/>
    </row>
    <row r="6" spans="1:8" ht="15.75" x14ac:dyDescent="0.25">
      <c r="A6" s="12" t="s">
        <v>1075</v>
      </c>
      <c r="B6" s="14" t="s">
        <v>9</v>
      </c>
      <c r="C6" s="14">
        <v>6</v>
      </c>
      <c r="D6" s="15">
        <v>3967.1</v>
      </c>
      <c r="E6" s="8">
        <v>770.87</v>
      </c>
      <c r="F6" s="6">
        <v>1302.6108999999999</v>
      </c>
      <c r="G6" s="14">
        <v>0.47799999999999998</v>
      </c>
      <c r="H6" s="15">
        <f>D6*G6</f>
        <v>1896.2737999999999</v>
      </c>
    </row>
    <row r="7" spans="1:8" ht="15.75" x14ac:dyDescent="0.25">
      <c r="A7" s="13"/>
      <c r="B7" s="14"/>
      <c r="C7" s="14"/>
      <c r="D7" s="15"/>
      <c r="E7" s="15">
        <f>E6+F6</f>
        <v>2073.4809</v>
      </c>
      <c r="F7" s="15"/>
      <c r="G7" s="14"/>
      <c r="H7" s="15"/>
    </row>
    <row r="8" spans="1:8" ht="15.75" x14ac:dyDescent="0.25">
      <c r="A8" s="12" t="s">
        <v>68</v>
      </c>
      <c r="B8" s="14" t="s">
        <v>10</v>
      </c>
      <c r="C8" s="14">
        <v>6</v>
      </c>
      <c r="D8" s="15">
        <v>3683</v>
      </c>
      <c r="E8" s="8">
        <v>972.05499999999995</v>
      </c>
      <c r="F8" s="6">
        <v>1242.5657000000001</v>
      </c>
      <c r="G8" s="14">
        <v>0.47799999999999998</v>
      </c>
      <c r="H8" s="15">
        <f>D8*G8</f>
        <v>1760.4739999999999</v>
      </c>
    </row>
    <row r="9" spans="1:8" ht="15.75" x14ac:dyDescent="0.25">
      <c r="A9" s="13"/>
      <c r="B9" s="14"/>
      <c r="C9" s="14"/>
      <c r="D9" s="15"/>
      <c r="E9" s="15">
        <f>E8+F8</f>
        <v>2214.6206999999999</v>
      </c>
      <c r="F9" s="15"/>
      <c r="G9" s="14"/>
      <c r="H9" s="15"/>
    </row>
    <row r="10" spans="1:8" ht="15.75" x14ac:dyDescent="0.25">
      <c r="A10" s="12" t="s">
        <v>69</v>
      </c>
      <c r="B10" s="14" t="s">
        <v>54</v>
      </c>
      <c r="C10" s="14">
        <v>5</v>
      </c>
      <c r="D10" s="15">
        <v>3425.9</v>
      </c>
      <c r="E10" s="8">
        <v>830.12819999999999</v>
      </c>
      <c r="F10" s="6">
        <v>1478.4584</v>
      </c>
      <c r="G10" s="14">
        <v>0.47799999999999998</v>
      </c>
      <c r="H10" s="15">
        <f t="shared" ref="H10" si="0">D10*G10</f>
        <v>1637.5801999999999</v>
      </c>
    </row>
    <row r="11" spans="1:8" ht="15.75" x14ac:dyDescent="0.25">
      <c r="A11" s="13"/>
      <c r="B11" s="14"/>
      <c r="C11" s="14"/>
      <c r="D11" s="15"/>
      <c r="E11" s="15">
        <f>E10+F10</f>
        <v>2308.5866000000001</v>
      </c>
      <c r="F11" s="15"/>
      <c r="G11" s="14"/>
      <c r="H11" s="15"/>
    </row>
    <row r="12" spans="1:8" ht="15.75" x14ac:dyDescent="0.25">
      <c r="A12" s="12" t="s">
        <v>70</v>
      </c>
      <c r="B12" s="14" t="s">
        <v>8</v>
      </c>
      <c r="C12" s="14">
        <v>9</v>
      </c>
      <c r="D12" s="15">
        <v>2173.35</v>
      </c>
      <c r="E12" s="6">
        <v>582.43889999999999</v>
      </c>
      <c r="F12" s="6">
        <v>1479.5051000000001</v>
      </c>
      <c r="G12" s="14">
        <v>0.378</v>
      </c>
      <c r="H12" s="15">
        <f t="shared" ref="H12" si="1">D12*G12</f>
        <v>821.52629999999999</v>
      </c>
    </row>
    <row r="13" spans="1:8" ht="15.75" x14ac:dyDescent="0.25">
      <c r="A13" s="13"/>
      <c r="B13" s="14"/>
      <c r="C13" s="14"/>
      <c r="D13" s="15"/>
      <c r="E13" s="15">
        <f>E12+F12</f>
        <v>2061.944</v>
      </c>
      <c r="F13" s="15"/>
      <c r="G13" s="14"/>
      <c r="H13" s="15"/>
    </row>
    <row r="14" spans="1:8" ht="15.75" x14ac:dyDescent="0.25">
      <c r="A14" s="12" t="s">
        <v>71</v>
      </c>
      <c r="B14" s="14" t="s">
        <v>11</v>
      </c>
      <c r="C14" s="14">
        <v>9</v>
      </c>
      <c r="D14" s="15">
        <v>1914.7</v>
      </c>
      <c r="E14" s="6">
        <v>514.56679999999994</v>
      </c>
      <c r="F14" s="6">
        <v>762.5471</v>
      </c>
      <c r="G14" s="14">
        <v>0.378</v>
      </c>
      <c r="H14" s="15">
        <f t="shared" ref="H14" si="2">D14*G14</f>
        <v>723.75660000000005</v>
      </c>
    </row>
    <row r="15" spans="1:8" ht="15.75" x14ac:dyDescent="0.25">
      <c r="A15" s="13"/>
      <c r="B15" s="14"/>
      <c r="C15" s="14"/>
      <c r="D15" s="15"/>
      <c r="E15" s="15">
        <f>E14+F14</f>
        <v>1277.1138999999998</v>
      </c>
      <c r="F15" s="15"/>
      <c r="G15" s="14"/>
      <c r="H15" s="15"/>
    </row>
    <row r="16" spans="1:8" ht="15.75" x14ac:dyDescent="0.25">
      <c r="A16" s="12" t="s">
        <v>72</v>
      </c>
      <c r="B16" s="14" t="s">
        <v>12</v>
      </c>
      <c r="C16" s="14">
        <v>5</v>
      </c>
      <c r="D16" s="15">
        <v>4459.5</v>
      </c>
      <c r="E16" s="6">
        <v>1360.7938999999999</v>
      </c>
      <c r="F16" s="6">
        <v>3108.6713</v>
      </c>
      <c r="G16" s="14">
        <v>0.47799999999999998</v>
      </c>
      <c r="H16" s="15">
        <f t="shared" ref="H16" si="3">D16*G16</f>
        <v>2131.6410000000001</v>
      </c>
    </row>
    <row r="17" spans="1:8" ht="15.75" x14ac:dyDescent="0.25">
      <c r="A17" s="13"/>
      <c r="B17" s="14"/>
      <c r="C17" s="14"/>
      <c r="D17" s="15"/>
      <c r="E17" s="15">
        <f>E16+F16</f>
        <v>4469.4651999999996</v>
      </c>
      <c r="F17" s="15"/>
      <c r="G17" s="14"/>
      <c r="H17" s="15"/>
    </row>
    <row r="18" spans="1:8" ht="15.75" x14ac:dyDescent="0.25">
      <c r="A18" s="12" t="s">
        <v>73</v>
      </c>
      <c r="B18" s="14" t="s">
        <v>13</v>
      </c>
      <c r="C18" s="14">
        <v>5</v>
      </c>
      <c r="D18" s="15">
        <v>4409</v>
      </c>
      <c r="E18" s="6">
        <v>1150.0716</v>
      </c>
      <c r="F18" s="6">
        <v>3560.5160000000001</v>
      </c>
      <c r="G18" s="14">
        <v>0.47799999999999998</v>
      </c>
      <c r="H18" s="15">
        <f t="shared" ref="H18" si="4">D18*G18</f>
        <v>2107.502</v>
      </c>
    </row>
    <row r="19" spans="1:8" ht="15.75" x14ac:dyDescent="0.25">
      <c r="A19" s="13"/>
      <c r="B19" s="14"/>
      <c r="C19" s="14"/>
      <c r="D19" s="15"/>
      <c r="E19" s="15">
        <f>E18+F18</f>
        <v>4710.5875999999998</v>
      </c>
      <c r="F19" s="15"/>
      <c r="G19" s="14"/>
      <c r="H19" s="15"/>
    </row>
    <row r="20" spans="1:8" ht="15.75" x14ac:dyDescent="0.25">
      <c r="A20" s="12" t="s">
        <v>74</v>
      </c>
      <c r="B20" s="14" t="s">
        <v>14</v>
      </c>
      <c r="C20" s="14">
        <v>5</v>
      </c>
      <c r="D20" s="15">
        <v>4452.3</v>
      </c>
      <c r="E20" s="6">
        <v>1238.0251000000001</v>
      </c>
      <c r="F20" s="6">
        <v>3110.2846</v>
      </c>
      <c r="G20" s="14">
        <v>0.47799999999999998</v>
      </c>
      <c r="H20" s="15">
        <f t="shared" ref="H20" si="5">D20*G20</f>
        <v>2128.1994</v>
      </c>
    </row>
    <row r="21" spans="1:8" ht="15.75" x14ac:dyDescent="0.25">
      <c r="A21" s="13"/>
      <c r="B21" s="14"/>
      <c r="C21" s="14"/>
      <c r="D21" s="15"/>
      <c r="E21" s="15">
        <f>E20+F20</f>
        <v>4348.3096999999998</v>
      </c>
      <c r="F21" s="15"/>
      <c r="G21" s="14"/>
      <c r="H21" s="15"/>
    </row>
    <row r="22" spans="1:8" ht="15.75" x14ac:dyDescent="0.25">
      <c r="A22" s="12" t="s">
        <v>75</v>
      </c>
      <c r="B22" s="14" t="s">
        <v>15</v>
      </c>
      <c r="C22" s="14">
        <v>12</v>
      </c>
      <c r="D22" s="15">
        <v>8819.4</v>
      </c>
      <c r="E22" s="6">
        <v>1287.5349000000001</v>
      </c>
      <c r="F22" s="6">
        <v>3552.9085</v>
      </c>
      <c r="G22" s="14">
        <v>0.378</v>
      </c>
      <c r="H22" s="15">
        <f t="shared" ref="H22" si="6">D22*G22</f>
        <v>3333.7331999999997</v>
      </c>
    </row>
    <row r="23" spans="1:8" ht="15.75" x14ac:dyDescent="0.25">
      <c r="A23" s="13"/>
      <c r="B23" s="14"/>
      <c r="C23" s="14"/>
      <c r="D23" s="15"/>
      <c r="E23" s="15">
        <f>E22+F22</f>
        <v>4840.4434000000001</v>
      </c>
      <c r="F23" s="15"/>
      <c r="G23" s="14"/>
      <c r="H23" s="15"/>
    </row>
    <row r="24" spans="1:8" ht="15.75" x14ac:dyDescent="0.25">
      <c r="A24" s="12" t="s">
        <v>76</v>
      </c>
      <c r="B24" s="14" t="s">
        <v>16</v>
      </c>
      <c r="C24" s="14">
        <v>12</v>
      </c>
      <c r="D24" s="15">
        <v>5640</v>
      </c>
      <c r="E24" s="6">
        <v>1293.1622</v>
      </c>
      <c r="F24" s="6">
        <v>1895.0500999999999</v>
      </c>
      <c r="G24" s="14">
        <v>0.378</v>
      </c>
      <c r="H24" s="15">
        <f t="shared" ref="H24" si="7">D24*G24</f>
        <v>2131.92</v>
      </c>
    </row>
    <row r="25" spans="1:8" ht="15.75" x14ac:dyDescent="0.25">
      <c r="A25" s="13"/>
      <c r="B25" s="14"/>
      <c r="C25" s="14"/>
      <c r="D25" s="15"/>
      <c r="E25" s="15">
        <f>E24+F24</f>
        <v>3188.2123000000001</v>
      </c>
      <c r="F25" s="15"/>
      <c r="G25" s="14"/>
      <c r="H25" s="15"/>
    </row>
    <row r="26" spans="1:8" ht="15.75" x14ac:dyDescent="0.25">
      <c r="A26" s="12" t="s">
        <v>77</v>
      </c>
      <c r="B26" s="14" t="s">
        <v>17</v>
      </c>
      <c r="C26" s="14">
        <v>5</v>
      </c>
      <c r="D26" s="15">
        <v>6114.81</v>
      </c>
      <c r="E26" s="6">
        <v>1801.4927</v>
      </c>
      <c r="F26" s="6">
        <v>2994.1741000000002</v>
      </c>
      <c r="G26" s="14">
        <v>0.47799999999999998</v>
      </c>
      <c r="H26" s="15">
        <f t="shared" ref="H26" si="8">D26*G26</f>
        <v>2922.8791799999999</v>
      </c>
    </row>
    <row r="27" spans="1:8" ht="15.75" x14ac:dyDescent="0.25">
      <c r="A27" s="13"/>
      <c r="B27" s="14"/>
      <c r="C27" s="14"/>
      <c r="D27" s="15"/>
      <c r="E27" s="15">
        <f>E26+F26</f>
        <v>4795.6668</v>
      </c>
      <c r="F27" s="15"/>
      <c r="G27" s="14"/>
      <c r="H27" s="15"/>
    </row>
    <row r="28" spans="1:8" ht="15.75" x14ac:dyDescent="0.25">
      <c r="A28" s="12" t="s">
        <v>78</v>
      </c>
      <c r="B28" s="14" t="s">
        <v>18</v>
      </c>
      <c r="C28" s="14">
        <v>5</v>
      </c>
      <c r="D28" s="15">
        <v>6078.9</v>
      </c>
      <c r="E28" s="6">
        <v>1626.2598</v>
      </c>
      <c r="F28" s="6">
        <v>991.02859999999998</v>
      </c>
      <c r="G28" s="14">
        <v>0.47799999999999998</v>
      </c>
      <c r="H28" s="15">
        <f t="shared" ref="H28" si="9">D28*G28</f>
        <v>2905.7141999999999</v>
      </c>
    </row>
    <row r="29" spans="1:8" ht="15.75" x14ac:dyDescent="0.25">
      <c r="A29" s="13"/>
      <c r="B29" s="14"/>
      <c r="C29" s="14"/>
      <c r="D29" s="15"/>
      <c r="E29" s="15">
        <f>E28+F28</f>
        <v>2617.2883999999999</v>
      </c>
      <c r="F29" s="15"/>
      <c r="G29" s="14"/>
      <c r="H29" s="15"/>
    </row>
    <row r="30" spans="1:8" ht="15.75" x14ac:dyDescent="0.25">
      <c r="A30" s="12" t="s">
        <v>79</v>
      </c>
      <c r="B30" s="12" t="s">
        <v>19</v>
      </c>
      <c r="C30" s="12">
        <v>17</v>
      </c>
      <c r="D30" s="16">
        <v>14874.4</v>
      </c>
      <c r="E30" s="6">
        <v>3149.0835999999999</v>
      </c>
      <c r="F30" s="6">
        <v>1996.7934</v>
      </c>
      <c r="G30" s="12">
        <v>0.378</v>
      </c>
      <c r="H30" s="16">
        <f t="shared" ref="H30" si="10">D30*G30</f>
        <v>5622.5231999999996</v>
      </c>
    </row>
    <row r="31" spans="1:8" ht="15.75" x14ac:dyDescent="0.25">
      <c r="A31" s="13"/>
      <c r="B31" s="13"/>
      <c r="C31" s="13"/>
      <c r="D31" s="17"/>
      <c r="E31" s="15">
        <f>E30+F30</f>
        <v>5145.8770000000004</v>
      </c>
      <c r="F31" s="15"/>
      <c r="G31" s="13"/>
      <c r="H31" s="17"/>
    </row>
    <row r="32" spans="1:8" ht="15.75" x14ac:dyDescent="0.25">
      <c r="A32" s="12" t="s">
        <v>80</v>
      </c>
      <c r="B32" s="12" t="s">
        <v>20</v>
      </c>
      <c r="C32" s="12">
        <v>5</v>
      </c>
      <c r="D32" s="16">
        <v>3364.6</v>
      </c>
      <c r="E32" s="8">
        <v>1246.8476000000001</v>
      </c>
      <c r="F32" s="6">
        <v>1025.4172000000001</v>
      </c>
      <c r="G32" s="12">
        <v>0.47799999999999998</v>
      </c>
      <c r="H32" s="16">
        <f t="shared" ref="H32" si="11">D32*G32</f>
        <v>1608.2787999999998</v>
      </c>
    </row>
    <row r="33" spans="1:8" ht="15.75" x14ac:dyDescent="0.25">
      <c r="A33" s="13"/>
      <c r="B33" s="13"/>
      <c r="C33" s="13"/>
      <c r="D33" s="17"/>
      <c r="E33" s="15">
        <f>E32+F32</f>
        <v>2272.2647999999999</v>
      </c>
      <c r="F33" s="15"/>
      <c r="G33" s="13"/>
      <c r="H33" s="17"/>
    </row>
    <row r="34" spans="1:8" ht="15.75" x14ac:dyDescent="0.25">
      <c r="A34" s="12" t="s">
        <v>81</v>
      </c>
      <c r="B34" s="12" t="s">
        <v>21</v>
      </c>
      <c r="C34" s="12">
        <v>5</v>
      </c>
      <c r="D34" s="16">
        <v>3407.3</v>
      </c>
      <c r="E34" s="6">
        <v>926.10810000000004</v>
      </c>
      <c r="F34" s="6">
        <v>889.43970000000002</v>
      </c>
      <c r="G34" s="12">
        <v>0.47799999999999998</v>
      </c>
      <c r="H34" s="16">
        <f>D34*G34</f>
        <v>1628.6894</v>
      </c>
    </row>
    <row r="35" spans="1:8" ht="15.75" x14ac:dyDescent="0.25">
      <c r="A35" s="13"/>
      <c r="B35" s="13"/>
      <c r="C35" s="13"/>
      <c r="D35" s="17"/>
      <c r="E35" s="15">
        <f>E34+F34</f>
        <v>1815.5478000000001</v>
      </c>
      <c r="F35" s="15"/>
      <c r="G35" s="13"/>
      <c r="H35" s="17"/>
    </row>
    <row r="36" spans="1:8" ht="15.75" x14ac:dyDescent="0.25">
      <c r="A36" s="12" t="s">
        <v>82</v>
      </c>
      <c r="B36" s="12" t="s">
        <v>22</v>
      </c>
      <c r="C36" s="12">
        <v>5</v>
      </c>
      <c r="D36" s="16">
        <v>3250.4</v>
      </c>
      <c r="E36" s="6">
        <v>876.96040000000005</v>
      </c>
      <c r="F36" s="6">
        <v>2531.4694</v>
      </c>
      <c r="G36" s="12">
        <v>0.47799999999999998</v>
      </c>
      <c r="H36" s="16">
        <f t="shared" ref="H36" si="12">D36*G36</f>
        <v>1553.6912</v>
      </c>
    </row>
    <row r="37" spans="1:8" ht="15.75" x14ac:dyDescent="0.25">
      <c r="A37" s="13"/>
      <c r="B37" s="13"/>
      <c r="C37" s="13"/>
      <c r="D37" s="17"/>
      <c r="E37" s="15">
        <f>E36+F36</f>
        <v>3408.4297999999999</v>
      </c>
      <c r="F37" s="15"/>
      <c r="G37" s="13"/>
      <c r="H37" s="17"/>
    </row>
    <row r="38" spans="1:8" ht="15.75" x14ac:dyDescent="0.25">
      <c r="A38" s="12" t="s">
        <v>83</v>
      </c>
      <c r="B38" s="12" t="s">
        <v>23</v>
      </c>
      <c r="C38" s="12">
        <v>5</v>
      </c>
      <c r="D38" s="16">
        <v>3168.5</v>
      </c>
      <c r="E38" s="6">
        <v>938.57190000000003</v>
      </c>
      <c r="F38" s="6">
        <v>1591.6655000000001</v>
      </c>
      <c r="G38" s="12">
        <v>0.47799999999999998</v>
      </c>
      <c r="H38" s="16">
        <f t="shared" ref="H38" si="13">D38*G38</f>
        <v>1514.5429999999999</v>
      </c>
    </row>
    <row r="39" spans="1:8" ht="15.75" x14ac:dyDescent="0.25">
      <c r="A39" s="13"/>
      <c r="B39" s="13"/>
      <c r="C39" s="13"/>
      <c r="D39" s="17"/>
      <c r="E39" s="15">
        <f>E38+F38</f>
        <v>2530.2374</v>
      </c>
      <c r="F39" s="15"/>
      <c r="G39" s="13"/>
      <c r="H39" s="17"/>
    </row>
    <row r="40" spans="1:8" ht="15.75" x14ac:dyDescent="0.25">
      <c r="A40" s="12" t="s">
        <v>84</v>
      </c>
      <c r="B40" s="12" t="s">
        <v>24</v>
      </c>
      <c r="C40" s="12">
        <v>5</v>
      </c>
      <c r="D40" s="16">
        <v>2508.8000000000002</v>
      </c>
      <c r="E40" s="6">
        <v>844.19719999999995</v>
      </c>
      <c r="F40" s="6">
        <v>1020.335</v>
      </c>
      <c r="G40" s="12">
        <v>0.47799999999999998</v>
      </c>
      <c r="H40" s="16">
        <f t="shared" ref="H40" si="14">D40*G40</f>
        <v>1199.2064</v>
      </c>
    </row>
    <row r="41" spans="1:8" ht="15.75" x14ac:dyDescent="0.25">
      <c r="A41" s="13"/>
      <c r="B41" s="13"/>
      <c r="C41" s="13"/>
      <c r="D41" s="17"/>
      <c r="E41" s="15">
        <f>E40+F40</f>
        <v>1864.5322000000001</v>
      </c>
      <c r="F41" s="15"/>
      <c r="G41" s="13"/>
      <c r="H41" s="17"/>
    </row>
    <row r="42" spans="1:8" ht="15.75" x14ac:dyDescent="0.25">
      <c r="A42" s="12" t="s">
        <v>85</v>
      </c>
      <c r="B42" s="12" t="s">
        <v>25</v>
      </c>
      <c r="C42" s="12">
        <v>5</v>
      </c>
      <c r="D42" s="16">
        <v>2489.4</v>
      </c>
      <c r="E42" s="6">
        <v>948.02930000000003</v>
      </c>
      <c r="F42" s="6">
        <v>1619.9195999999999</v>
      </c>
      <c r="G42" s="12">
        <v>0.47799999999999998</v>
      </c>
      <c r="H42" s="16">
        <f t="shared" ref="H42" si="15">D42*G42</f>
        <v>1189.9331999999999</v>
      </c>
    </row>
    <row r="43" spans="1:8" ht="15.75" x14ac:dyDescent="0.25">
      <c r="A43" s="13"/>
      <c r="B43" s="13"/>
      <c r="C43" s="13"/>
      <c r="D43" s="17"/>
      <c r="E43" s="15">
        <f>E42+F42</f>
        <v>2567.9488999999999</v>
      </c>
      <c r="F43" s="15"/>
      <c r="G43" s="13"/>
      <c r="H43" s="17"/>
    </row>
    <row r="44" spans="1:8" ht="15.75" x14ac:dyDescent="0.25">
      <c r="A44" s="12" t="s">
        <v>86</v>
      </c>
      <c r="B44" s="12" t="s">
        <v>26</v>
      </c>
      <c r="C44" s="12">
        <v>5</v>
      </c>
      <c r="D44" s="16">
        <v>7066.2</v>
      </c>
      <c r="E44" s="6">
        <v>2231.6284000000001</v>
      </c>
      <c r="F44" s="6">
        <v>693.02380000000005</v>
      </c>
      <c r="G44" s="12">
        <v>0.47799999999999998</v>
      </c>
      <c r="H44" s="16">
        <f>D44*G44</f>
        <v>3377.6435999999999</v>
      </c>
    </row>
    <row r="45" spans="1:8" ht="15.75" x14ac:dyDescent="0.25">
      <c r="A45" s="13"/>
      <c r="B45" s="13"/>
      <c r="C45" s="13"/>
      <c r="D45" s="17"/>
      <c r="E45" s="15">
        <f>E44+F44</f>
        <v>2924.6522</v>
      </c>
      <c r="F45" s="15"/>
      <c r="G45" s="13"/>
      <c r="H45" s="17"/>
    </row>
    <row r="46" spans="1:8" ht="15.75" x14ac:dyDescent="0.25">
      <c r="A46" s="12" t="s">
        <v>87</v>
      </c>
      <c r="B46" s="12" t="s">
        <v>27</v>
      </c>
      <c r="C46" s="12">
        <v>25</v>
      </c>
      <c r="D46" s="16">
        <v>13102.09</v>
      </c>
      <c r="E46" s="6">
        <v>3840.2125999999998</v>
      </c>
      <c r="F46" s="6">
        <v>1825.4109000000001</v>
      </c>
      <c r="G46" s="12">
        <v>0.378</v>
      </c>
      <c r="H46" s="16">
        <f t="shared" ref="H46" si="16">D46*G46</f>
        <v>4952.5900199999996</v>
      </c>
    </row>
    <row r="47" spans="1:8" ht="15.75" x14ac:dyDescent="0.25">
      <c r="A47" s="13"/>
      <c r="B47" s="13"/>
      <c r="C47" s="13"/>
      <c r="D47" s="17"/>
      <c r="E47" s="15">
        <f>E46+F46</f>
        <v>5665.6234999999997</v>
      </c>
      <c r="F47" s="15"/>
      <c r="G47" s="13"/>
      <c r="H47" s="17"/>
    </row>
    <row r="48" spans="1:8" ht="15.75" x14ac:dyDescent="0.25">
      <c r="A48" s="12" t="s">
        <v>88</v>
      </c>
      <c r="B48" s="12" t="s">
        <v>28</v>
      </c>
      <c r="C48" s="12">
        <v>14</v>
      </c>
      <c r="D48" s="16">
        <v>4622</v>
      </c>
      <c r="E48" s="6">
        <v>876.10270000000003</v>
      </c>
      <c r="F48" s="6">
        <v>981.63340000000005</v>
      </c>
      <c r="G48" s="12">
        <v>0.378</v>
      </c>
      <c r="H48" s="16">
        <f t="shared" ref="H48" si="17">D48*G48</f>
        <v>1747.116</v>
      </c>
    </row>
    <row r="49" spans="1:8" ht="15.75" x14ac:dyDescent="0.25">
      <c r="A49" s="13"/>
      <c r="B49" s="13"/>
      <c r="C49" s="13"/>
      <c r="D49" s="17"/>
      <c r="E49" s="15">
        <f>E48+F48</f>
        <v>1857.7361000000001</v>
      </c>
      <c r="F49" s="15"/>
      <c r="G49" s="13"/>
      <c r="H49" s="17"/>
    </row>
    <row r="50" spans="1:8" ht="15.75" x14ac:dyDescent="0.25">
      <c r="A50" s="12" t="s">
        <v>89</v>
      </c>
      <c r="B50" s="12" t="s">
        <v>29</v>
      </c>
      <c r="C50" s="12">
        <v>5</v>
      </c>
      <c r="D50" s="16">
        <v>4393.6000000000004</v>
      </c>
      <c r="E50" s="6">
        <v>1390.7082</v>
      </c>
      <c r="F50" s="6">
        <v>2268.0581999999999</v>
      </c>
      <c r="G50" s="12">
        <v>0.47799999999999998</v>
      </c>
      <c r="H50" s="16">
        <f t="shared" ref="H50" si="18">D50*G50</f>
        <v>2100.1408000000001</v>
      </c>
    </row>
    <row r="51" spans="1:8" ht="15.75" x14ac:dyDescent="0.25">
      <c r="A51" s="13"/>
      <c r="B51" s="13"/>
      <c r="C51" s="13"/>
      <c r="D51" s="17"/>
      <c r="E51" s="15">
        <f>E50+F50</f>
        <v>3658.7664</v>
      </c>
      <c r="F51" s="15"/>
      <c r="G51" s="13"/>
      <c r="H51" s="17"/>
    </row>
    <row r="52" spans="1:8" ht="15.75" x14ac:dyDescent="0.25">
      <c r="A52" s="12" t="s">
        <v>90</v>
      </c>
      <c r="B52" s="12" t="s">
        <v>30</v>
      </c>
      <c r="C52" s="12">
        <v>25</v>
      </c>
      <c r="D52" s="16">
        <v>12538.5</v>
      </c>
      <c r="E52" s="6">
        <v>1616.2023999999999</v>
      </c>
      <c r="F52" s="6">
        <v>855.43880000000001</v>
      </c>
      <c r="G52" s="12">
        <v>0.378</v>
      </c>
      <c r="H52" s="16">
        <f t="shared" ref="H52" si="19">D52*G52</f>
        <v>4739.5529999999999</v>
      </c>
    </row>
    <row r="53" spans="1:8" ht="15.75" x14ac:dyDescent="0.25">
      <c r="A53" s="13"/>
      <c r="B53" s="13"/>
      <c r="C53" s="13"/>
      <c r="D53" s="17"/>
      <c r="E53" s="15">
        <f>E52+F52</f>
        <v>2471.6412</v>
      </c>
      <c r="F53" s="15"/>
      <c r="G53" s="13"/>
      <c r="H53" s="17"/>
    </row>
    <row r="54" spans="1:8" ht="15.75" x14ac:dyDescent="0.25">
      <c r="A54" s="12" t="s">
        <v>91</v>
      </c>
      <c r="B54" s="12" t="s">
        <v>31</v>
      </c>
      <c r="C54" s="12">
        <v>5</v>
      </c>
      <c r="D54" s="16">
        <v>3407.5</v>
      </c>
      <c r="E54" s="6">
        <v>925.60749999999996</v>
      </c>
      <c r="F54" s="8">
        <v>506.37880000000001</v>
      </c>
      <c r="G54" s="12">
        <v>0.47799999999999998</v>
      </c>
      <c r="H54" s="16">
        <f t="shared" ref="H54" si="20">D54*G54</f>
        <v>1628.7849999999999</v>
      </c>
    </row>
    <row r="55" spans="1:8" ht="15.75" x14ac:dyDescent="0.25">
      <c r="A55" s="13"/>
      <c r="B55" s="13"/>
      <c r="C55" s="13"/>
      <c r="D55" s="17"/>
      <c r="E55" s="15">
        <f>E54+F54</f>
        <v>1431.9863</v>
      </c>
      <c r="F55" s="15"/>
      <c r="G55" s="13"/>
      <c r="H55" s="17"/>
    </row>
    <row r="56" spans="1:8" ht="15.75" x14ac:dyDescent="0.25">
      <c r="A56" s="12" t="s">
        <v>92</v>
      </c>
      <c r="B56" s="12" t="s">
        <v>32</v>
      </c>
      <c r="C56" s="12">
        <v>5</v>
      </c>
      <c r="D56" s="16">
        <v>2822.4</v>
      </c>
      <c r="E56" s="6">
        <v>839.12750000000005</v>
      </c>
      <c r="F56" s="6">
        <v>2493.8494999999998</v>
      </c>
      <c r="G56" s="12">
        <v>0.47799999999999998</v>
      </c>
      <c r="H56" s="16">
        <f t="shared" ref="H56" si="21">D56*G56</f>
        <v>1349.1071999999999</v>
      </c>
    </row>
    <row r="57" spans="1:8" ht="15.75" x14ac:dyDescent="0.25">
      <c r="A57" s="13"/>
      <c r="B57" s="13"/>
      <c r="C57" s="13"/>
      <c r="D57" s="17"/>
      <c r="E57" s="15">
        <f>E56+F56</f>
        <v>3332.9769999999999</v>
      </c>
      <c r="F57" s="15"/>
      <c r="G57" s="13"/>
      <c r="H57" s="17"/>
    </row>
    <row r="58" spans="1:8" ht="15.75" x14ac:dyDescent="0.25">
      <c r="A58" s="12" t="s">
        <v>93</v>
      </c>
      <c r="B58" s="14" t="s">
        <v>33</v>
      </c>
      <c r="C58" s="14">
        <v>5</v>
      </c>
      <c r="D58" s="15">
        <v>3392.2</v>
      </c>
      <c r="E58" s="6">
        <v>967.29960000000005</v>
      </c>
      <c r="F58" s="6">
        <v>1714.6972000000001</v>
      </c>
      <c r="G58" s="14">
        <v>0.47799999999999998</v>
      </c>
      <c r="H58" s="15">
        <f t="shared" ref="H58" si="22">D58*G58</f>
        <v>1621.4715999999999</v>
      </c>
    </row>
    <row r="59" spans="1:8" ht="15.75" x14ac:dyDescent="0.25">
      <c r="A59" s="13"/>
      <c r="B59" s="14"/>
      <c r="C59" s="14"/>
      <c r="D59" s="15"/>
      <c r="E59" s="15">
        <f>E58+F58</f>
        <v>2681.9967999999999</v>
      </c>
      <c r="F59" s="15"/>
      <c r="G59" s="14"/>
      <c r="H59" s="15"/>
    </row>
    <row r="60" spans="1:8" ht="15.75" x14ac:dyDescent="0.25">
      <c r="A60" s="12" t="s">
        <v>94</v>
      </c>
      <c r="B60" s="12" t="s">
        <v>34</v>
      </c>
      <c r="C60" s="12">
        <v>17</v>
      </c>
      <c r="D60" s="16">
        <v>12820.4</v>
      </c>
      <c r="E60" s="6">
        <v>3507.3726000000001</v>
      </c>
      <c r="F60" s="6">
        <v>1133.4104</v>
      </c>
      <c r="G60" s="12">
        <v>0.378</v>
      </c>
      <c r="H60" s="16">
        <f t="shared" ref="H60" si="23">D60*G60</f>
        <v>4846.1112000000003</v>
      </c>
    </row>
    <row r="61" spans="1:8" ht="15.75" x14ac:dyDescent="0.25">
      <c r="A61" s="13"/>
      <c r="B61" s="13"/>
      <c r="C61" s="13"/>
      <c r="D61" s="17"/>
      <c r="E61" s="15">
        <f>E60+F60</f>
        <v>4640.7830000000004</v>
      </c>
      <c r="F61" s="15"/>
      <c r="G61" s="13"/>
      <c r="H61" s="17"/>
    </row>
    <row r="62" spans="1:8" ht="15.75" x14ac:dyDescent="0.25">
      <c r="A62" s="12" t="s">
        <v>95</v>
      </c>
      <c r="B62" s="12" t="s">
        <v>35</v>
      </c>
      <c r="C62" s="12">
        <v>5</v>
      </c>
      <c r="D62" s="16">
        <v>3544.2</v>
      </c>
      <c r="E62" s="6">
        <v>742.56380000000001</v>
      </c>
      <c r="F62" s="6">
        <v>916.14980000000003</v>
      </c>
      <c r="G62" s="12">
        <v>0.47799999999999998</v>
      </c>
      <c r="H62" s="16">
        <f t="shared" ref="H62" si="24">D62*G62</f>
        <v>1694.1275999999998</v>
      </c>
    </row>
    <row r="63" spans="1:8" ht="15.75" x14ac:dyDescent="0.25">
      <c r="A63" s="13"/>
      <c r="B63" s="13"/>
      <c r="C63" s="13"/>
      <c r="D63" s="17"/>
      <c r="E63" s="15">
        <f>E62+F62</f>
        <v>1658.7136</v>
      </c>
      <c r="F63" s="15"/>
      <c r="G63" s="13"/>
      <c r="H63" s="17"/>
    </row>
    <row r="64" spans="1:8" ht="15.75" x14ac:dyDescent="0.25">
      <c r="A64" s="12" t="s">
        <v>96</v>
      </c>
      <c r="B64" s="12" t="s">
        <v>36</v>
      </c>
      <c r="C64" s="12">
        <v>14</v>
      </c>
      <c r="D64" s="16">
        <v>4872.8999999999996</v>
      </c>
      <c r="E64" s="6">
        <v>1083.4701</v>
      </c>
      <c r="F64" s="6">
        <v>1507.8704</v>
      </c>
      <c r="G64" s="12">
        <v>0.378</v>
      </c>
      <c r="H64" s="16">
        <f t="shared" ref="H64" si="25">D64*G64</f>
        <v>1841.9561999999999</v>
      </c>
    </row>
    <row r="65" spans="1:8" ht="15.75" x14ac:dyDescent="0.25">
      <c r="A65" s="13"/>
      <c r="B65" s="13"/>
      <c r="C65" s="13"/>
      <c r="D65" s="17"/>
      <c r="E65" s="15">
        <f>E64+F64</f>
        <v>2591.3405000000002</v>
      </c>
      <c r="F65" s="15"/>
      <c r="G65" s="13"/>
      <c r="H65" s="17"/>
    </row>
    <row r="66" spans="1:8" ht="15.75" x14ac:dyDescent="0.25">
      <c r="A66" s="12" t="s">
        <v>97</v>
      </c>
      <c r="B66" s="12" t="s">
        <v>37</v>
      </c>
      <c r="C66" s="12">
        <v>5</v>
      </c>
      <c r="D66" s="16">
        <v>3306.9</v>
      </c>
      <c r="E66" s="6">
        <v>747.46810000000005</v>
      </c>
      <c r="F66" s="6">
        <v>1316.2251000000001</v>
      </c>
      <c r="G66" s="12">
        <v>0.47799999999999998</v>
      </c>
      <c r="H66" s="16">
        <f t="shared" ref="H66" si="26">D66*G66</f>
        <v>1580.6982</v>
      </c>
    </row>
    <row r="67" spans="1:8" ht="15.75" x14ac:dyDescent="0.25">
      <c r="A67" s="13"/>
      <c r="B67" s="13"/>
      <c r="C67" s="13"/>
      <c r="D67" s="17"/>
      <c r="E67" s="15">
        <f>E66+F66</f>
        <v>2063.6932000000002</v>
      </c>
      <c r="F67" s="15"/>
      <c r="G67" s="13"/>
      <c r="H67" s="17"/>
    </row>
    <row r="68" spans="1:8" ht="15.75" x14ac:dyDescent="0.25">
      <c r="A68" s="12" t="s">
        <v>98</v>
      </c>
      <c r="B68" s="12" t="s">
        <v>38</v>
      </c>
      <c r="C68" s="12">
        <v>5</v>
      </c>
      <c r="D68" s="16">
        <v>3371.7</v>
      </c>
      <c r="E68" s="6">
        <v>789.9588</v>
      </c>
      <c r="F68" s="6">
        <v>2045.8316</v>
      </c>
      <c r="G68" s="12">
        <v>0.47799999999999998</v>
      </c>
      <c r="H68" s="16">
        <f t="shared" ref="H68" si="27">D68*G68</f>
        <v>1611.6725999999999</v>
      </c>
    </row>
    <row r="69" spans="1:8" ht="15.75" x14ac:dyDescent="0.25">
      <c r="A69" s="13"/>
      <c r="B69" s="13"/>
      <c r="C69" s="13"/>
      <c r="D69" s="17"/>
      <c r="E69" s="15">
        <f>E68+F68</f>
        <v>2835.7903999999999</v>
      </c>
      <c r="F69" s="15"/>
      <c r="G69" s="13"/>
      <c r="H69" s="17"/>
    </row>
    <row r="70" spans="1:8" ht="15.75" x14ac:dyDescent="0.25">
      <c r="A70" s="12" t="s">
        <v>99</v>
      </c>
      <c r="B70" s="12" t="s">
        <v>39</v>
      </c>
      <c r="C70" s="12">
        <v>5</v>
      </c>
      <c r="D70" s="16">
        <v>3168.8</v>
      </c>
      <c r="E70" s="6">
        <v>932.62909999999999</v>
      </c>
      <c r="F70" s="6">
        <v>1382.3954000000001</v>
      </c>
      <c r="G70" s="12">
        <v>0.47799999999999998</v>
      </c>
      <c r="H70" s="16">
        <f t="shared" ref="H70" si="28">D70*G70</f>
        <v>1514.6864</v>
      </c>
    </row>
    <row r="71" spans="1:8" ht="15.75" x14ac:dyDescent="0.25">
      <c r="A71" s="13"/>
      <c r="B71" s="13"/>
      <c r="C71" s="13"/>
      <c r="D71" s="17"/>
      <c r="E71" s="15">
        <f>E70+F70</f>
        <v>2315.0245</v>
      </c>
      <c r="F71" s="15"/>
      <c r="G71" s="13"/>
      <c r="H71" s="17"/>
    </row>
    <row r="72" spans="1:8" ht="15.75" x14ac:dyDescent="0.25">
      <c r="A72" s="12" t="s">
        <v>100</v>
      </c>
      <c r="B72" s="12" t="s">
        <v>40</v>
      </c>
      <c r="C72" s="12">
        <v>5</v>
      </c>
      <c r="D72" s="16">
        <v>3404.3</v>
      </c>
      <c r="E72" s="6">
        <v>937.78629999999998</v>
      </c>
      <c r="F72" s="6">
        <v>877.68209999999999</v>
      </c>
      <c r="G72" s="12">
        <v>0.47799999999999998</v>
      </c>
      <c r="H72" s="16">
        <f t="shared" ref="H72" si="29">D72*G72</f>
        <v>1627.2554</v>
      </c>
    </row>
    <row r="73" spans="1:8" ht="15.75" x14ac:dyDescent="0.25">
      <c r="A73" s="13"/>
      <c r="B73" s="13"/>
      <c r="C73" s="13"/>
      <c r="D73" s="17"/>
      <c r="E73" s="15">
        <f>E72+F72</f>
        <v>1815.4684</v>
      </c>
      <c r="F73" s="15"/>
      <c r="G73" s="13"/>
      <c r="H73" s="17"/>
    </row>
    <row r="74" spans="1:8" ht="15.75" x14ac:dyDescent="0.25">
      <c r="A74" s="12" t="s">
        <v>101</v>
      </c>
      <c r="B74" s="12" t="s">
        <v>41</v>
      </c>
      <c r="C74" s="12">
        <v>5</v>
      </c>
      <c r="D74" s="16">
        <v>3386.51</v>
      </c>
      <c r="E74" s="6">
        <v>833.59990000000005</v>
      </c>
      <c r="F74" s="6">
        <v>2451.9351999999999</v>
      </c>
      <c r="G74" s="12">
        <v>0.47799999999999998</v>
      </c>
      <c r="H74" s="16">
        <f t="shared" ref="H74" si="30">D74*G74</f>
        <v>1618.7517800000001</v>
      </c>
    </row>
    <row r="75" spans="1:8" ht="15.75" x14ac:dyDescent="0.25">
      <c r="A75" s="13"/>
      <c r="B75" s="13"/>
      <c r="C75" s="13"/>
      <c r="D75" s="17"/>
      <c r="E75" s="15">
        <f>E74+F74</f>
        <v>3285.5351000000001</v>
      </c>
      <c r="F75" s="15"/>
      <c r="G75" s="13"/>
      <c r="H75" s="17"/>
    </row>
    <row r="76" spans="1:8" ht="15.75" x14ac:dyDescent="0.25">
      <c r="A76" s="12" t="s">
        <v>102</v>
      </c>
      <c r="B76" s="12" t="s">
        <v>53</v>
      </c>
      <c r="C76" s="12">
        <v>4</v>
      </c>
      <c r="D76" s="16">
        <v>2814.1</v>
      </c>
      <c r="E76" s="8">
        <v>910.2201</v>
      </c>
      <c r="F76" s="6">
        <v>698.10580000000004</v>
      </c>
      <c r="G76" s="12">
        <v>0.47799999999999998</v>
      </c>
      <c r="H76" s="16">
        <f t="shared" ref="H76" si="31">D76*G76</f>
        <v>1345.1397999999999</v>
      </c>
    </row>
    <row r="77" spans="1:8" ht="15.75" x14ac:dyDescent="0.25">
      <c r="A77" s="13"/>
      <c r="B77" s="13"/>
      <c r="C77" s="13"/>
      <c r="D77" s="17"/>
      <c r="E77" s="15">
        <f>E76+F76</f>
        <v>1608.3259</v>
      </c>
      <c r="F77" s="15"/>
      <c r="G77" s="13"/>
      <c r="H77" s="17"/>
    </row>
    <row r="78" spans="1:8" ht="15.75" x14ac:dyDescent="0.25">
      <c r="A78" s="12" t="s">
        <v>103</v>
      </c>
      <c r="B78" s="12" t="s">
        <v>42</v>
      </c>
      <c r="C78" s="12">
        <v>4</v>
      </c>
      <c r="D78" s="16">
        <v>2824.9</v>
      </c>
      <c r="E78" s="6">
        <v>899.09339999999997</v>
      </c>
      <c r="F78" s="6">
        <v>2529.5016000000001</v>
      </c>
      <c r="G78" s="12">
        <v>0.47799999999999998</v>
      </c>
      <c r="H78" s="16">
        <f t="shared" ref="H78" si="32">D78*G78</f>
        <v>1350.3022000000001</v>
      </c>
    </row>
    <row r="79" spans="1:8" ht="15.75" x14ac:dyDescent="0.25">
      <c r="A79" s="13"/>
      <c r="B79" s="13"/>
      <c r="C79" s="13"/>
      <c r="D79" s="17"/>
      <c r="E79" s="15">
        <f>E78+F78</f>
        <v>3428.5950000000003</v>
      </c>
      <c r="F79" s="15"/>
      <c r="G79" s="13"/>
      <c r="H79" s="17"/>
    </row>
    <row r="80" spans="1:8" ht="15.75" x14ac:dyDescent="0.25">
      <c r="A80" s="12" t="s">
        <v>104</v>
      </c>
      <c r="B80" s="12" t="s">
        <v>43</v>
      </c>
      <c r="C80" s="12">
        <v>4</v>
      </c>
      <c r="D80" s="16">
        <v>1275.5</v>
      </c>
      <c r="E80" s="6">
        <v>451.63209999999998</v>
      </c>
      <c r="F80" s="6">
        <v>659.07529999999997</v>
      </c>
      <c r="G80" s="12">
        <v>0.47799999999999998</v>
      </c>
      <c r="H80" s="16">
        <f t="shared" ref="H80" si="33">D80*G80</f>
        <v>609.68899999999996</v>
      </c>
    </row>
    <row r="81" spans="1:8" ht="15.75" x14ac:dyDescent="0.25">
      <c r="A81" s="13"/>
      <c r="B81" s="13"/>
      <c r="C81" s="13"/>
      <c r="D81" s="17"/>
      <c r="E81" s="15">
        <f>E80+F80</f>
        <v>1110.7074</v>
      </c>
      <c r="F81" s="15"/>
      <c r="G81" s="13"/>
      <c r="H81" s="17"/>
    </row>
    <row r="82" spans="1:8" ht="15.75" x14ac:dyDescent="0.25">
      <c r="A82" s="12" t="s">
        <v>105</v>
      </c>
      <c r="B82" s="12" t="s">
        <v>44</v>
      </c>
      <c r="C82" s="12">
        <v>5</v>
      </c>
      <c r="D82" s="16">
        <v>3382.8</v>
      </c>
      <c r="E82" s="6">
        <v>1042.8856000000001</v>
      </c>
      <c r="F82" s="6">
        <v>1791.8352</v>
      </c>
      <c r="G82" s="12">
        <v>0.47799999999999998</v>
      </c>
      <c r="H82" s="16">
        <f t="shared" ref="H82" si="34">D82*G82</f>
        <v>1616.9784</v>
      </c>
    </row>
    <row r="83" spans="1:8" ht="15.75" x14ac:dyDescent="0.25">
      <c r="A83" s="13"/>
      <c r="B83" s="13"/>
      <c r="C83" s="13"/>
      <c r="D83" s="17"/>
      <c r="E83" s="15">
        <f>E82+F82</f>
        <v>2834.7208000000001</v>
      </c>
      <c r="F83" s="15"/>
      <c r="G83" s="13"/>
      <c r="H83" s="17"/>
    </row>
    <row r="84" spans="1:8" ht="15.75" x14ac:dyDescent="0.25">
      <c r="A84" s="12" t="s">
        <v>106</v>
      </c>
      <c r="B84" s="12" t="s">
        <v>45</v>
      </c>
      <c r="C84" s="12">
        <v>4</v>
      </c>
      <c r="D84" s="16">
        <v>1999.6</v>
      </c>
      <c r="E84" s="6">
        <v>684.98929999999996</v>
      </c>
      <c r="F84" s="6">
        <v>1344.41</v>
      </c>
      <c r="G84" s="12">
        <v>0.47799999999999998</v>
      </c>
      <c r="H84" s="16">
        <f t="shared" ref="H84" si="35">D84*G84</f>
        <v>955.80879999999991</v>
      </c>
    </row>
    <row r="85" spans="1:8" ht="15.75" x14ac:dyDescent="0.25">
      <c r="A85" s="13"/>
      <c r="B85" s="13"/>
      <c r="C85" s="13"/>
      <c r="D85" s="17"/>
      <c r="E85" s="15">
        <f>E84+F84</f>
        <v>2029.3993</v>
      </c>
      <c r="F85" s="15"/>
      <c r="G85" s="13"/>
      <c r="H85" s="17"/>
    </row>
    <row r="86" spans="1:8" ht="15.75" x14ac:dyDescent="0.25">
      <c r="A86" s="12" t="s">
        <v>107</v>
      </c>
      <c r="B86" s="12" t="s">
        <v>46</v>
      </c>
      <c r="C86" s="12">
        <v>4</v>
      </c>
      <c r="D86" s="16">
        <v>1993.8</v>
      </c>
      <c r="E86" s="6">
        <v>684.21379999999999</v>
      </c>
      <c r="F86" s="6">
        <v>726.33069999999998</v>
      </c>
      <c r="G86" s="12">
        <v>0.47799999999999998</v>
      </c>
      <c r="H86" s="16">
        <f t="shared" ref="H86" si="36">D86*G86</f>
        <v>953.03639999999996</v>
      </c>
    </row>
    <row r="87" spans="1:8" ht="15.75" x14ac:dyDescent="0.25">
      <c r="A87" s="13"/>
      <c r="B87" s="13"/>
      <c r="C87" s="13"/>
      <c r="D87" s="17"/>
      <c r="E87" s="15">
        <f>E86+F86</f>
        <v>1410.5445</v>
      </c>
      <c r="F87" s="15"/>
      <c r="G87" s="13"/>
      <c r="H87" s="17"/>
    </row>
    <row r="88" spans="1:8" ht="15.75" x14ac:dyDescent="0.25">
      <c r="A88" s="12" t="s">
        <v>108</v>
      </c>
      <c r="B88" s="12" t="s">
        <v>47</v>
      </c>
      <c r="C88" s="12">
        <v>4</v>
      </c>
      <c r="D88" s="16">
        <v>1988</v>
      </c>
      <c r="E88" s="6">
        <v>697.74860000000001</v>
      </c>
      <c r="F88" s="6">
        <v>693.94889999999998</v>
      </c>
      <c r="G88" s="12">
        <v>0.47799999999999998</v>
      </c>
      <c r="H88" s="16">
        <f t="shared" ref="H88" si="37">D88*G88</f>
        <v>950.26400000000001</v>
      </c>
    </row>
    <row r="89" spans="1:8" ht="15.75" x14ac:dyDescent="0.25">
      <c r="A89" s="13"/>
      <c r="B89" s="13"/>
      <c r="C89" s="13"/>
      <c r="D89" s="17"/>
      <c r="E89" s="15">
        <f>E88+F88</f>
        <v>1391.6975</v>
      </c>
      <c r="F89" s="15"/>
      <c r="G89" s="13"/>
      <c r="H89" s="17"/>
    </row>
    <row r="90" spans="1:8" ht="15.75" x14ac:dyDescent="0.25">
      <c r="A90" s="12" t="s">
        <v>109</v>
      </c>
      <c r="B90" s="12" t="s">
        <v>48</v>
      </c>
      <c r="C90" s="12">
        <v>4</v>
      </c>
      <c r="D90" s="16">
        <v>2039.9</v>
      </c>
      <c r="E90" s="6">
        <v>633.50409999999999</v>
      </c>
      <c r="F90" s="6">
        <v>693.94889999999998</v>
      </c>
      <c r="G90" s="12">
        <v>0.47799999999999998</v>
      </c>
      <c r="H90" s="16">
        <f t="shared" ref="H90" si="38">D90*G90</f>
        <v>975.07219999999995</v>
      </c>
    </row>
    <row r="91" spans="1:8" ht="15.75" x14ac:dyDescent="0.25">
      <c r="A91" s="13"/>
      <c r="B91" s="13"/>
      <c r="C91" s="13"/>
      <c r="D91" s="17"/>
      <c r="E91" s="15">
        <f>E90+F90</f>
        <v>1327.453</v>
      </c>
      <c r="F91" s="15"/>
      <c r="G91" s="13"/>
      <c r="H91" s="17"/>
    </row>
    <row r="92" spans="1:8" ht="15.75" x14ac:dyDescent="0.25">
      <c r="A92" s="12" t="s">
        <v>110</v>
      </c>
      <c r="B92" s="12" t="s">
        <v>49</v>
      </c>
      <c r="C92" s="12">
        <v>5</v>
      </c>
      <c r="D92" s="16">
        <v>3365.8</v>
      </c>
      <c r="E92" s="6">
        <v>816.77059999999994</v>
      </c>
      <c r="F92" s="6">
        <v>1056.2166</v>
      </c>
      <c r="G92" s="12">
        <v>0.47799999999999998</v>
      </c>
      <c r="H92" s="16">
        <f t="shared" ref="H92" si="39">D92*G92</f>
        <v>1608.8524</v>
      </c>
    </row>
    <row r="93" spans="1:8" ht="15.75" x14ac:dyDescent="0.25">
      <c r="A93" s="13"/>
      <c r="B93" s="13"/>
      <c r="C93" s="13"/>
      <c r="D93" s="17"/>
      <c r="E93" s="15">
        <f>E92+F92</f>
        <v>1872.9872</v>
      </c>
      <c r="F93" s="15"/>
      <c r="G93" s="13"/>
      <c r="H93" s="17"/>
    </row>
    <row r="94" spans="1:8" ht="15.75" x14ac:dyDescent="0.25">
      <c r="A94" s="12" t="s">
        <v>111</v>
      </c>
      <c r="B94" s="12" t="s">
        <v>50</v>
      </c>
      <c r="C94" s="12">
        <v>4</v>
      </c>
      <c r="D94" s="16">
        <v>2025.6</v>
      </c>
      <c r="E94" s="6">
        <v>626.35230000000001</v>
      </c>
      <c r="F94" s="6">
        <v>1768.7750000000001</v>
      </c>
      <c r="G94" s="12">
        <v>0.47799999999999998</v>
      </c>
      <c r="H94" s="16">
        <f t="shared" ref="H94" si="40">D94*G94</f>
        <v>968.2367999999999</v>
      </c>
    </row>
    <row r="95" spans="1:8" ht="15.75" x14ac:dyDescent="0.25">
      <c r="A95" s="13"/>
      <c r="B95" s="13"/>
      <c r="C95" s="13"/>
      <c r="D95" s="17"/>
      <c r="E95" s="15">
        <f>E94+F94</f>
        <v>2395.1273000000001</v>
      </c>
      <c r="F95" s="15"/>
      <c r="G95" s="13"/>
      <c r="H95" s="17"/>
    </row>
    <row r="96" spans="1:8" ht="15.75" x14ac:dyDescent="0.25">
      <c r="A96" s="12" t="s">
        <v>112</v>
      </c>
      <c r="B96" s="12" t="s">
        <v>51</v>
      </c>
      <c r="C96" s="12">
        <v>5</v>
      </c>
      <c r="D96" s="16">
        <v>2888.4</v>
      </c>
      <c r="E96" s="6">
        <v>1105.3404</v>
      </c>
      <c r="F96" s="6">
        <v>1477.3848</v>
      </c>
      <c r="G96" s="12">
        <v>0.47799999999999998</v>
      </c>
      <c r="H96" s="16">
        <f t="shared" ref="H96" si="41">D96*G96</f>
        <v>1380.6551999999999</v>
      </c>
    </row>
    <row r="97" spans="1:8" ht="15.75" x14ac:dyDescent="0.25">
      <c r="A97" s="13"/>
      <c r="B97" s="13"/>
      <c r="C97" s="13"/>
      <c r="D97" s="17"/>
      <c r="E97" s="15">
        <f>E96+F96</f>
        <v>2582.7251999999999</v>
      </c>
      <c r="F97" s="15"/>
      <c r="G97" s="13"/>
      <c r="H97" s="17"/>
    </row>
    <row r="98" spans="1:8" ht="15.75" x14ac:dyDescent="0.25">
      <c r="A98" s="12" t="s">
        <v>113</v>
      </c>
      <c r="B98" s="12" t="s">
        <v>52</v>
      </c>
      <c r="C98" s="12">
        <v>5</v>
      </c>
      <c r="D98" s="16">
        <v>2863.9</v>
      </c>
      <c r="E98" s="6">
        <v>800.95579999999995</v>
      </c>
      <c r="F98" s="6">
        <v>1528.39</v>
      </c>
      <c r="G98" s="12">
        <v>0.47799999999999998</v>
      </c>
      <c r="H98" s="16">
        <f t="shared" ref="H98" si="42">D98*G98</f>
        <v>1368.9441999999999</v>
      </c>
    </row>
    <row r="99" spans="1:8" ht="15.75" x14ac:dyDescent="0.25">
      <c r="A99" s="13"/>
      <c r="B99" s="13"/>
      <c r="C99" s="13"/>
      <c r="D99" s="17"/>
      <c r="E99" s="15">
        <f>E98+F98</f>
        <v>2329.3458000000001</v>
      </c>
      <c r="F99" s="15"/>
      <c r="G99" s="13"/>
      <c r="H99" s="17"/>
    </row>
    <row r="100" spans="1:8" ht="15.75" x14ac:dyDescent="0.25">
      <c r="A100" s="12" t="s">
        <v>114</v>
      </c>
      <c r="B100" s="12" t="s">
        <v>139</v>
      </c>
      <c r="C100" s="12"/>
      <c r="D100" s="44"/>
      <c r="E100" s="8"/>
      <c r="F100" s="8">
        <v>1038.8417999999999</v>
      </c>
      <c r="G100" s="12"/>
      <c r="H100" s="12">
        <f t="shared" ref="H100" si="43">D100*G100</f>
        <v>0</v>
      </c>
    </row>
    <row r="101" spans="1:8" ht="15.75" x14ac:dyDescent="0.25">
      <c r="A101" s="13"/>
      <c r="B101" s="13"/>
      <c r="C101" s="13"/>
      <c r="D101" s="41"/>
      <c r="E101" s="42">
        <f>E100+F100</f>
        <v>1038.8417999999999</v>
      </c>
      <c r="F101" s="42"/>
      <c r="G101" s="13"/>
      <c r="H101" s="13"/>
    </row>
    <row r="102" spans="1:8" ht="15.75" x14ac:dyDescent="0.25">
      <c r="A102" s="12" t="s">
        <v>115</v>
      </c>
      <c r="B102" s="12" t="s">
        <v>55</v>
      </c>
      <c r="C102" s="12"/>
      <c r="D102" s="44"/>
      <c r="E102" s="8"/>
      <c r="F102" s="8">
        <v>206.19460000000001</v>
      </c>
      <c r="G102" s="12"/>
      <c r="H102" s="12">
        <f t="shared" ref="H102" si="44">D102*G102</f>
        <v>0</v>
      </c>
    </row>
    <row r="103" spans="1:8" ht="15.75" x14ac:dyDescent="0.25">
      <c r="A103" s="13"/>
      <c r="B103" s="13"/>
      <c r="C103" s="13"/>
      <c r="D103" s="41"/>
      <c r="E103" s="42">
        <f>E102+F102</f>
        <v>206.19460000000001</v>
      </c>
      <c r="F103" s="42"/>
      <c r="G103" s="13"/>
      <c r="H103" s="13"/>
    </row>
    <row r="104" spans="1:8" ht="15.75" x14ac:dyDescent="0.25">
      <c r="A104" s="12" t="s">
        <v>116</v>
      </c>
      <c r="B104" s="12" t="s">
        <v>56</v>
      </c>
      <c r="C104" s="12"/>
      <c r="D104" s="44"/>
      <c r="E104" s="8"/>
      <c r="F104" s="8">
        <v>648.33939999999996</v>
      </c>
      <c r="G104" s="12"/>
      <c r="H104" s="12">
        <f t="shared" ref="H104" si="45">D104*G104</f>
        <v>0</v>
      </c>
    </row>
    <row r="105" spans="1:8" ht="15.75" x14ac:dyDescent="0.25">
      <c r="A105" s="13"/>
      <c r="B105" s="13"/>
      <c r="C105" s="13"/>
      <c r="D105" s="41"/>
      <c r="E105" s="42">
        <f>E104+F104</f>
        <v>648.33939999999996</v>
      </c>
      <c r="F105" s="42"/>
      <c r="G105" s="13"/>
      <c r="H105" s="13"/>
    </row>
    <row r="106" spans="1:8" ht="15.75" x14ac:dyDescent="0.25">
      <c r="A106" s="12" t="s">
        <v>117</v>
      </c>
      <c r="B106" s="12" t="s">
        <v>140</v>
      </c>
      <c r="C106" s="12"/>
      <c r="D106" s="44"/>
      <c r="E106" s="8"/>
      <c r="F106" s="8">
        <v>143.59569999999999</v>
      </c>
      <c r="G106" s="12"/>
      <c r="H106" s="12">
        <f t="shared" ref="H106" si="46">D106*G106</f>
        <v>0</v>
      </c>
    </row>
    <row r="107" spans="1:8" ht="15.75" x14ac:dyDescent="0.25">
      <c r="A107" s="13"/>
      <c r="B107" s="13"/>
      <c r="C107" s="13"/>
      <c r="D107" s="41"/>
      <c r="E107" s="42">
        <f>E106+F106</f>
        <v>143.59569999999999</v>
      </c>
      <c r="F107" s="42"/>
      <c r="G107" s="13"/>
      <c r="H107" s="13"/>
    </row>
    <row r="108" spans="1:8" ht="15.75" x14ac:dyDescent="0.25">
      <c r="A108" s="12" t="s">
        <v>118</v>
      </c>
      <c r="B108" s="12" t="s">
        <v>57</v>
      </c>
      <c r="C108" s="12"/>
      <c r="D108" s="43"/>
      <c r="E108" s="6"/>
      <c r="F108" s="6">
        <v>321.89170000000001</v>
      </c>
      <c r="G108" s="12"/>
      <c r="H108" s="12">
        <f t="shared" ref="H108" si="47">D108*G108</f>
        <v>0</v>
      </c>
    </row>
    <row r="109" spans="1:8" ht="15.75" x14ac:dyDescent="0.25">
      <c r="A109" s="13"/>
      <c r="B109" s="13"/>
      <c r="C109" s="13"/>
      <c r="D109" s="13"/>
      <c r="E109" s="15">
        <f>E108+F108</f>
        <v>321.89170000000001</v>
      </c>
      <c r="F109" s="15"/>
      <c r="G109" s="13"/>
      <c r="H109" s="13"/>
    </row>
    <row r="110" spans="1:8" ht="15.75" x14ac:dyDescent="0.25">
      <c r="A110" s="12" t="s">
        <v>119</v>
      </c>
      <c r="B110" s="12" t="s">
        <v>141</v>
      </c>
      <c r="C110" s="12"/>
      <c r="D110" s="43"/>
      <c r="E110" s="6"/>
      <c r="F110" s="6">
        <v>332.63290000000001</v>
      </c>
      <c r="G110" s="12"/>
      <c r="H110" s="12">
        <f t="shared" ref="H110" si="48">D110*G110</f>
        <v>0</v>
      </c>
    </row>
    <row r="111" spans="1:8" ht="15.75" x14ac:dyDescent="0.25">
      <c r="A111" s="13"/>
      <c r="B111" s="13"/>
      <c r="C111" s="13"/>
      <c r="D111" s="13"/>
      <c r="E111" s="15">
        <f>E110+F110</f>
        <v>332.63290000000001</v>
      </c>
      <c r="F111" s="15"/>
      <c r="G111" s="13"/>
      <c r="H111" s="13"/>
    </row>
    <row r="112" spans="1:8" ht="15.75" x14ac:dyDescent="0.25">
      <c r="A112" s="12" t="s">
        <v>120</v>
      </c>
      <c r="B112" s="12" t="s">
        <v>58</v>
      </c>
      <c r="C112" s="12"/>
      <c r="D112" s="43"/>
      <c r="E112" s="8"/>
      <c r="F112" s="8">
        <v>386.50540000000001</v>
      </c>
      <c r="G112" s="12"/>
      <c r="H112" s="12">
        <f t="shared" ref="H112" si="49">D112*G112</f>
        <v>0</v>
      </c>
    </row>
    <row r="113" spans="1:8" ht="15.75" x14ac:dyDescent="0.25">
      <c r="A113" s="13"/>
      <c r="B113" s="13"/>
      <c r="C113" s="13"/>
      <c r="D113" s="13"/>
      <c r="E113" s="42">
        <f>E112+F112</f>
        <v>386.50540000000001</v>
      </c>
      <c r="F113" s="42"/>
      <c r="G113" s="13"/>
      <c r="H113" s="13"/>
    </row>
    <row r="114" spans="1:8" ht="15.75" x14ac:dyDescent="0.25">
      <c r="A114" s="12" t="s">
        <v>121</v>
      </c>
      <c r="B114" s="12" t="s">
        <v>59</v>
      </c>
      <c r="C114" s="12"/>
      <c r="D114" s="43"/>
      <c r="E114" s="6"/>
      <c r="F114" s="6">
        <v>246.6302</v>
      </c>
      <c r="G114" s="12"/>
      <c r="H114" s="12">
        <f t="shared" ref="H114" si="50">D114*G114</f>
        <v>0</v>
      </c>
    </row>
    <row r="115" spans="1:8" ht="15.75" x14ac:dyDescent="0.25">
      <c r="A115" s="13"/>
      <c r="B115" s="13"/>
      <c r="C115" s="13"/>
      <c r="D115" s="13"/>
      <c r="E115" s="15">
        <f>E114+F114</f>
        <v>246.6302</v>
      </c>
      <c r="F115" s="15"/>
      <c r="G115" s="13"/>
      <c r="H115" s="13"/>
    </row>
    <row r="116" spans="1:8" ht="15.75" x14ac:dyDescent="0.25">
      <c r="A116" s="12" t="s">
        <v>122</v>
      </c>
      <c r="B116" s="12" t="s">
        <v>60</v>
      </c>
      <c r="C116" s="12"/>
      <c r="D116" s="43"/>
      <c r="E116" s="6"/>
      <c r="F116" s="6">
        <v>230.09870000000001</v>
      </c>
      <c r="G116" s="12"/>
      <c r="H116" s="12">
        <f t="shared" ref="H116" si="51">D116*G116</f>
        <v>0</v>
      </c>
    </row>
    <row r="117" spans="1:8" ht="15.75" x14ac:dyDescent="0.25">
      <c r="A117" s="13"/>
      <c r="B117" s="13"/>
      <c r="C117" s="13"/>
      <c r="D117" s="13"/>
      <c r="E117" s="15">
        <f>E116+F116</f>
        <v>230.09870000000001</v>
      </c>
      <c r="F117" s="15"/>
      <c r="G117" s="13"/>
      <c r="H117" s="13"/>
    </row>
    <row r="118" spans="1:8" ht="15.75" x14ac:dyDescent="0.25">
      <c r="A118" s="12" t="s">
        <v>123</v>
      </c>
      <c r="B118" s="12" t="s">
        <v>61</v>
      </c>
      <c r="C118" s="12"/>
      <c r="D118" s="43"/>
      <c r="E118" s="6"/>
      <c r="F118" s="6">
        <v>88.712299999999999</v>
      </c>
      <c r="G118" s="12"/>
      <c r="H118" s="12">
        <f t="shared" ref="H118" si="52">D118*G118</f>
        <v>0</v>
      </c>
    </row>
    <row r="119" spans="1:8" ht="15.75" x14ac:dyDescent="0.25">
      <c r="A119" s="13"/>
      <c r="B119" s="13"/>
      <c r="C119" s="13"/>
      <c r="D119" s="13"/>
      <c r="E119" s="15">
        <f>E118+F118</f>
        <v>88.712299999999999</v>
      </c>
      <c r="F119" s="15"/>
      <c r="G119" s="13"/>
      <c r="H119" s="13"/>
    </row>
    <row r="120" spans="1:8" ht="15.75" x14ac:dyDescent="0.25">
      <c r="A120" s="12" t="s">
        <v>124</v>
      </c>
      <c r="B120" s="12" t="s">
        <v>142</v>
      </c>
      <c r="C120" s="12"/>
      <c r="D120" s="43"/>
      <c r="E120" s="6"/>
      <c r="F120" s="6">
        <v>693.49199999999996</v>
      </c>
      <c r="G120" s="12"/>
      <c r="H120" s="12">
        <f t="shared" ref="H120" si="53">D120*G120</f>
        <v>0</v>
      </c>
    </row>
    <row r="121" spans="1:8" ht="15.75" x14ac:dyDescent="0.25">
      <c r="A121" s="13"/>
      <c r="B121" s="13"/>
      <c r="C121" s="13"/>
      <c r="D121" s="13"/>
      <c r="E121" s="15">
        <f>E120+F120</f>
        <v>693.49199999999996</v>
      </c>
      <c r="F121" s="15"/>
      <c r="G121" s="13"/>
      <c r="H121" s="13"/>
    </row>
    <row r="122" spans="1:8" ht="15.75" x14ac:dyDescent="0.25">
      <c r="A122" s="12" t="s">
        <v>125</v>
      </c>
      <c r="B122" s="12" t="s">
        <v>143</v>
      </c>
      <c r="C122" s="12"/>
      <c r="D122" s="43"/>
      <c r="E122" s="8"/>
      <c r="F122" s="8">
        <v>505.84949999999998</v>
      </c>
      <c r="G122" s="12"/>
      <c r="H122" s="12">
        <f t="shared" ref="H122" si="54">D122*G122</f>
        <v>0</v>
      </c>
    </row>
    <row r="123" spans="1:8" ht="15.75" x14ac:dyDescent="0.25">
      <c r="A123" s="13"/>
      <c r="B123" s="13"/>
      <c r="C123" s="13"/>
      <c r="D123" s="13"/>
      <c r="E123" s="42">
        <f>E122+F122</f>
        <v>505.84949999999998</v>
      </c>
      <c r="F123" s="42"/>
      <c r="G123" s="13"/>
      <c r="H123" s="13"/>
    </row>
    <row r="124" spans="1:8" ht="15.75" x14ac:dyDescent="0.25">
      <c r="A124" s="12" t="s">
        <v>126</v>
      </c>
      <c r="B124" s="12" t="s">
        <v>62</v>
      </c>
      <c r="C124" s="12"/>
      <c r="D124" s="43"/>
      <c r="E124" s="6"/>
      <c r="F124" s="6">
        <v>910.73350000000005</v>
      </c>
      <c r="G124" s="12"/>
      <c r="H124" s="12">
        <f t="shared" ref="H124" si="55">D124*G124</f>
        <v>0</v>
      </c>
    </row>
    <row r="125" spans="1:8" ht="15.75" x14ac:dyDescent="0.25">
      <c r="A125" s="13"/>
      <c r="B125" s="13"/>
      <c r="C125" s="13"/>
      <c r="D125" s="51"/>
      <c r="E125" s="23">
        <f>E124+F124</f>
        <v>910.73350000000005</v>
      </c>
      <c r="F125" s="24"/>
      <c r="G125" s="13"/>
      <c r="H125" s="13"/>
    </row>
    <row r="126" spans="1:8" ht="15.75" x14ac:dyDescent="0.25">
      <c r="A126" s="12" t="s">
        <v>127</v>
      </c>
      <c r="B126" s="12" t="s">
        <v>144</v>
      </c>
      <c r="C126" s="12"/>
      <c r="D126" s="43"/>
      <c r="E126" s="6"/>
      <c r="F126" s="6">
        <v>587.17150000000004</v>
      </c>
      <c r="G126" s="12"/>
      <c r="H126" s="12">
        <f t="shared" ref="H126" si="56">D126*G126</f>
        <v>0</v>
      </c>
    </row>
    <row r="127" spans="1:8" ht="42.75" customHeight="1" x14ac:dyDescent="0.25">
      <c r="A127" s="13"/>
      <c r="B127" s="13"/>
      <c r="C127" s="13"/>
      <c r="D127" s="13"/>
      <c r="E127" s="15">
        <f>E126+F126</f>
        <v>587.17150000000004</v>
      </c>
      <c r="F127" s="15"/>
      <c r="G127" s="13"/>
      <c r="H127" s="13"/>
    </row>
    <row r="128" spans="1:8" ht="15.75" x14ac:dyDescent="0.25">
      <c r="A128" s="12" t="s">
        <v>128</v>
      </c>
      <c r="B128" s="12" t="s">
        <v>145</v>
      </c>
      <c r="C128" s="12"/>
      <c r="D128" s="43"/>
      <c r="E128" s="6"/>
      <c r="F128" s="6">
        <v>1065.7591</v>
      </c>
      <c r="G128" s="12"/>
      <c r="H128" s="12">
        <f t="shared" ref="H128" si="57">D128*G128</f>
        <v>0</v>
      </c>
    </row>
    <row r="129" spans="1:8" ht="15.75" x14ac:dyDescent="0.25">
      <c r="A129" s="13"/>
      <c r="B129" s="13"/>
      <c r="C129" s="13"/>
      <c r="D129" s="13"/>
      <c r="E129" s="15">
        <f>E128+F128</f>
        <v>1065.7591</v>
      </c>
      <c r="F129" s="15"/>
      <c r="G129" s="13"/>
      <c r="H129" s="13"/>
    </row>
    <row r="130" spans="1:8" ht="15.75" x14ac:dyDescent="0.25">
      <c r="A130" s="12" t="s">
        <v>129</v>
      </c>
      <c r="B130" s="12" t="s">
        <v>146</v>
      </c>
      <c r="C130" s="12"/>
      <c r="D130" s="43"/>
      <c r="E130" s="6"/>
      <c r="F130" s="6">
        <v>545.14520000000005</v>
      </c>
      <c r="G130" s="12"/>
      <c r="H130" s="12">
        <f t="shared" ref="H130" si="58">D130*G130</f>
        <v>0</v>
      </c>
    </row>
    <row r="131" spans="1:8" ht="15.75" x14ac:dyDescent="0.25">
      <c r="A131" s="13"/>
      <c r="B131" s="13"/>
      <c r="C131" s="13"/>
      <c r="D131" s="13"/>
      <c r="E131" s="15">
        <f>E130+F130</f>
        <v>545.14520000000005</v>
      </c>
      <c r="F131" s="15"/>
      <c r="G131" s="13"/>
      <c r="H131" s="13"/>
    </row>
    <row r="132" spans="1:8" ht="15.75" x14ac:dyDescent="0.25">
      <c r="A132" s="12" t="s">
        <v>130</v>
      </c>
      <c r="B132" s="12" t="s">
        <v>147</v>
      </c>
      <c r="C132" s="12"/>
      <c r="D132" s="43"/>
      <c r="E132" s="6"/>
      <c r="F132" s="6">
        <v>10.1099</v>
      </c>
      <c r="G132" s="12"/>
      <c r="H132" s="12">
        <f t="shared" ref="H132" si="59">D132*G132</f>
        <v>0</v>
      </c>
    </row>
    <row r="133" spans="1:8" ht="15.75" x14ac:dyDescent="0.25">
      <c r="A133" s="13"/>
      <c r="B133" s="13"/>
      <c r="C133" s="13"/>
      <c r="D133" s="13"/>
      <c r="E133" s="15">
        <f>E132+F132</f>
        <v>10.1099</v>
      </c>
      <c r="F133" s="15"/>
      <c r="G133" s="13"/>
      <c r="H133" s="13"/>
    </row>
    <row r="134" spans="1:8" ht="15.75" x14ac:dyDescent="0.25">
      <c r="A134" s="12" t="s">
        <v>131</v>
      </c>
      <c r="B134" s="12" t="s">
        <v>63</v>
      </c>
      <c r="C134" s="12"/>
      <c r="D134" s="43"/>
      <c r="E134" s="6"/>
      <c r="F134" s="6">
        <v>131.58340000000001</v>
      </c>
      <c r="G134" s="12"/>
      <c r="H134" s="12">
        <f t="shared" ref="H134" si="60">D134*G134</f>
        <v>0</v>
      </c>
    </row>
    <row r="135" spans="1:8" ht="15.75" x14ac:dyDescent="0.25">
      <c r="A135" s="13"/>
      <c r="B135" s="13"/>
      <c r="C135" s="13"/>
      <c r="D135" s="13"/>
      <c r="E135" s="15">
        <f>E134+F134</f>
        <v>131.58340000000001</v>
      </c>
      <c r="F135" s="15"/>
      <c r="G135" s="13"/>
      <c r="H135" s="13"/>
    </row>
    <row r="136" spans="1:8" ht="15.75" x14ac:dyDescent="0.25">
      <c r="A136" s="12" t="s">
        <v>132</v>
      </c>
      <c r="B136" s="12" t="s">
        <v>148</v>
      </c>
      <c r="C136" s="12"/>
      <c r="D136" s="43"/>
      <c r="E136" s="6"/>
      <c r="F136" s="6">
        <v>202.90129999999999</v>
      </c>
      <c r="G136" s="12"/>
      <c r="H136" s="12">
        <f t="shared" ref="H136" si="61">D136*G136</f>
        <v>0</v>
      </c>
    </row>
    <row r="137" spans="1:8" ht="38.25" customHeight="1" x14ac:dyDescent="0.25">
      <c r="A137" s="13"/>
      <c r="B137" s="13"/>
      <c r="C137" s="13"/>
      <c r="D137" s="13"/>
      <c r="E137" s="15">
        <f>E136+F136</f>
        <v>202.90129999999999</v>
      </c>
      <c r="F137" s="15"/>
      <c r="G137" s="13"/>
      <c r="H137" s="13"/>
    </row>
    <row r="138" spans="1:8" ht="15.75" x14ac:dyDescent="0.25">
      <c r="A138" s="12" t="s">
        <v>133</v>
      </c>
      <c r="B138" s="12" t="s">
        <v>149</v>
      </c>
      <c r="C138" s="12"/>
      <c r="D138" s="43"/>
      <c r="E138" s="6"/>
      <c r="F138" s="6">
        <v>562.26189999999997</v>
      </c>
      <c r="G138" s="12"/>
      <c r="H138" s="12">
        <f t="shared" ref="H138" si="62">D138*G138</f>
        <v>0</v>
      </c>
    </row>
    <row r="139" spans="1:8" ht="15.75" x14ac:dyDescent="0.25">
      <c r="A139" s="13"/>
      <c r="B139" s="13"/>
      <c r="C139" s="13"/>
      <c r="D139" s="13"/>
      <c r="E139" s="15">
        <f>E138+F138</f>
        <v>562.26189999999997</v>
      </c>
      <c r="F139" s="15"/>
      <c r="G139" s="13"/>
      <c r="H139" s="13"/>
    </row>
    <row r="140" spans="1:8" ht="15.75" x14ac:dyDescent="0.25">
      <c r="A140" s="12" t="s">
        <v>134</v>
      </c>
      <c r="B140" s="12" t="s">
        <v>64</v>
      </c>
      <c r="C140" s="12"/>
      <c r="D140" s="43"/>
      <c r="E140" s="6"/>
      <c r="F140" s="6">
        <v>1086.0028</v>
      </c>
      <c r="G140" s="12"/>
      <c r="H140" s="12">
        <f t="shared" ref="H140" si="63">D140*G140</f>
        <v>0</v>
      </c>
    </row>
    <row r="141" spans="1:8" ht="15.75" x14ac:dyDescent="0.25">
      <c r="A141" s="13"/>
      <c r="B141" s="13"/>
      <c r="C141" s="13"/>
      <c r="D141" s="13"/>
      <c r="E141" s="15">
        <f>E140+F140</f>
        <v>1086.0028</v>
      </c>
      <c r="F141" s="15"/>
      <c r="G141" s="13"/>
      <c r="H141" s="13"/>
    </row>
    <row r="142" spans="1:8" ht="15.75" x14ac:dyDescent="0.25">
      <c r="A142" s="12" t="s">
        <v>135</v>
      </c>
      <c r="B142" s="12" t="s">
        <v>65</v>
      </c>
      <c r="C142" s="12"/>
      <c r="D142" s="43"/>
      <c r="E142" s="6"/>
      <c r="F142" s="6">
        <v>349.15309999999999</v>
      </c>
      <c r="G142" s="12"/>
      <c r="H142" s="12">
        <f t="shared" ref="H142" si="64">D142*G142</f>
        <v>0</v>
      </c>
    </row>
    <row r="143" spans="1:8" ht="15.75" x14ac:dyDescent="0.25">
      <c r="A143" s="13"/>
      <c r="B143" s="13"/>
      <c r="C143" s="13"/>
      <c r="D143" s="13"/>
      <c r="E143" s="15">
        <f>E142+F142</f>
        <v>349.15309999999999</v>
      </c>
      <c r="F143" s="15"/>
      <c r="G143" s="13"/>
      <c r="H143" s="13"/>
    </row>
    <row r="144" spans="1:8" ht="15.75" x14ac:dyDescent="0.25">
      <c r="A144" s="12" t="s">
        <v>136</v>
      </c>
      <c r="B144" s="12" t="s">
        <v>66</v>
      </c>
      <c r="C144" s="12"/>
      <c r="D144" s="43"/>
      <c r="E144" s="6"/>
      <c r="F144" s="6">
        <v>419.17829999999998</v>
      </c>
      <c r="G144" s="12"/>
      <c r="H144" s="12">
        <f t="shared" ref="H144" si="65">D144*G144</f>
        <v>0</v>
      </c>
    </row>
    <row r="145" spans="1:8" ht="15.75" x14ac:dyDescent="0.25">
      <c r="A145" s="13"/>
      <c r="B145" s="13"/>
      <c r="C145" s="13"/>
      <c r="D145" s="13"/>
      <c r="E145" s="15">
        <f>E144+F144</f>
        <v>419.17829999999998</v>
      </c>
      <c r="F145" s="15"/>
      <c r="G145" s="13"/>
      <c r="H145" s="13"/>
    </row>
    <row r="146" spans="1:8" ht="15.75" x14ac:dyDescent="0.25">
      <c r="A146" s="12" t="s">
        <v>137</v>
      </c>
      <c r="B146" s="12" t="s">
        <v>150</v>
      </c>
      <c r="C146" s="12"/>
      <c r="D146" s="43"/>
      <c r="E146" s="6"/>
      <c r="F146" s="6">
        <v>312.45580000000001</v>
      </c>
      <c r="G146" s="12"/>
      <c r="H146" s="12">
        <f t="shared" ref="H146" si="66">D146*G146</f>
        <v>0</v>
      </c>
    </row>
    <row r="147" spans="1:8" ht="35.25" customHeight="1" x14ac:dyDescent="0.25">
      <c r="A147" s="13"/>
      <c r="B147" s="13"/>
      <c r="C147" s="13"/>
      <c r="D147" s="13"/>
      <c r="E147" s="15">
        <f>E146+F146</f>
        <v>312.45580000000001</v>
      </c>
      <c r="F147" s="15"/>
      <c r="G147" s="13"/>
      <c r="H147" s="13"/>
    </row>
    <row r="148" spans="1:8" ht="15.75" x14ac:dyDescent="0.25">
      <c r="A148" s="12" t="s">
        <v>138</v>
      </c>
      <c r="B148" s="40" t="s">
        <v>67</v>
      </c>
      <c r="C148" s="40"/>
      <c r="D148" s="44"/>
      <c r="E148" s="8"/>
      <c r="F148" s="8">
        <v>116.6793</v>
      </c>
      <c r="G148" s="40"/>
      <c r="H148" s="40">
        <f t="shared" ref="H148" si="67">D148*G148</f>
        <v>0</v>
      </c>
    </row>
    <row r="149" spans="1:8" ht="15.75" x14ac:dyDescent="0.25">
      <c r="A149" s="13"/>
      <c r="B149" s="41"/>
      <c r="C149" s="41"/>
      <c r="D149" s="41"/>
      <c r="E149" s="42">
        <f>E148+F148</f>
        <v>116.6793</v>
      </c>
      <c r="F149" s="42"/>
      <c r="G149" s="41"/>
      <c r="H149" s="41"/>
    </row>
    <row r="150" spans="1:8" ht="15.75" x14ac:dyDescent="0.25">
      <c r="A150" s="40" t="s">
        <v>151</v>
      </c>
      <c r="B150" s="40" t="s">
        <v>154</v>
      </c>
      <c r="C150" s="40"/>
      <c r="D150" s="44"/>
      <c r="E150" s="8"/>
      <c r="F150" s="8">
        <v>518.03729999999996</v>
      </c>
      <c r="G150" s="40"/>
      <c r="H150" s="40">
        <f t="shared" ref="H150" si="68">D150*G150</f>
        <v>0</v>
      </c>
    </row>
    <row r="151" spans="1:8" ht="15.75" x14ac:dyDescent="0.25">
      <c r="A151" s="41"/>
      <c r="B151" s="41"/>
      <c r="C151" s="41"/>
      <c r="D151" s="41"/>
      <c r="E151" s="42">
        <f>E150+F150</f>
        <v>518.03729999999996</v>
      </c>
      <c r="F151" s="42"/>
      <c r="G151" s="41"/>
      <c r="H151" s="41"/>
    </row>
    <row r="152" spans="1:8" ht="33" customHeight="1" x14ac:dyDescent="0.25">
      <c r="A152" s="40" t="s">
        <v>152</v>
      </c>
      <c r="B152" s="12" t="s">
        <v>155</v>
      </c>
      <c r="C152" s="12"/>
      <c r="D152" s="43"/>
      <c r="E152" s="6"/>
      <c r="F152" s="6">
        <v>237.5077</v>
      </c>
      <c r="G152" s="12"/>
      <c r="H152" s="12">
        <f t="shared" ref="H152" si="69">D152*G152</f>
        <v>0</v>
      </c>
    </row>
    <row r="153" spans="1:8" ht="33" customHeight="1" x14ac:dyDescent="0.25">
      <c r="A153" s="41"/>
      <c r="B153" s="13"/>
      <c r="C153" s="13"/>
      <c r="D153" s="13"/>
      <c r="E153" s="15">
        <f>E152+F152</f>
        <v>237.5077</v>
      </c>
      <c r="F153" s="15"/>
      <c r="G153" s="13"/>
      <c r="H153" s="13"/>
    </row>
    <row r="154" spans="1:8" ht="33" customHeight="1" x14ac:dyDescent="0.25">
      <c r="A154" s="40" t="s">
        <v>153</v>
      </c>
      <c r="B154" s="12" t="s">
        <v>156</v>
      </c>
      <c r="C154" s="12"/>
      <c r="D154" s="43"/>
      <c r="E154" s="6"/>
      <c r="F154" s="6">
        <v>179.24029999999999</v>
      </c>
      <c r="G154" s="12"/>
      <c r="H154" s="12">
        <f t="shared" ref="H154" si="70">D154*G154</f>
        <v>0</v>
      </c>
    </row>
    <row r="155" spans="1:8" ht="33" customHeight="1" x14ac:dyDescent="0.25">
      <c r="A155" s="41"/>
      <c r="B155" s="13"/>
      <c r="C155" s="13"/>
      <c r="D155" s="13"/>
      <c r="E155" s="15">
        <f>E154+F154</f>
        <v>179.24029999999999</v>
      </c>
      <c r="F155" s="15"/>
      <c r="G155" s="13"/>
      <c r="H155" s="13"/>
    </row>
    <row r="156" spans="1:8" ht="15.75" x14ac:dyDescent="0.25">
      <c r="A156" s="25" t="s">
        <v>497</v>
      </c>
      <c r="B156" s="26"/>
      <c r="C156" s="26"/>
      <c r="D156" s="26"/>
      <c r="E156" s="26"/>
      <c r="F156" s="26"/>
      <c r="G156" s="26"/>
      <c r="H156" s="27"/>
    </row>
    <row r="157" spans="1:8" ht="15.75" x14ac:dyDescent="0.25">
      <c r="A157" s="12" t="s">
        <v>250</v>
      </c>
      <c r="B157" s="12" t="s">
        <v>251</v>
      </c>
      <c r="C157" s="12">
        <v>12</v>
      </c>
      <c r="D157" s="12">
        <v>3502.5</v>
      </c>
      <c r="E157" s="9">
        <v>841</v>
      </c>
      <c r="F157" s="6">
        <v>170.91229999999999</v>
      </c>
      <c r="G157" s="40">
        <v>0.378</v>
      </c>
      <c r="H157" s="43">
        <f t="shared" ref="H157:H165" si="71">D157*G157</f>
        <v>1323.9449999999999</v>
      </c>
    </row>
    <row r="158" spans="1:8" ht="15.75" x14ac:dyDescent="0.25">
      <c r="A158" s="13"/>
      <c r="B158" s="13"/>
      <c r="C158" s="13"/>
      <c r="D158" s="13"/>
      <c r="E158" s="23">
        <f>SUM(E157,F157)</f>
        <v>1011.9123</v>
      </c>
      <c r="F158" s="24"/>
      <c r="G158" s="41"/>
      <c r="H158" s="51"/>
    </row>
    <row r="159" spans="1:8" ht="15.75" x14ac:dyDescent="0.25">
      <c r="A159" s="12" t="s">
        <v>252</v>
      </c>
      <c r="B159" s="12" t="s">
        <v>253</v>
      </c>
      <c r="C159" s="12">
        <v>12</v>
      </c>
      <c r="D159" s="12">
        <v>3481.7</v>
      </c>
      <c r="E159" s="9">
        <v>768</v>
      </c>
      <c r="F159" s="6">
        <v>44.5291</v>
      </c>
      <c r="G159" s="40">
        <v>0.378</v>
      </c>
      <c r="H159" s="43">
        <f t="shared" si="71"/>
        <v>1316.0826</v>
      </c>
    </row>
    <row r="160" spans="1:8" ht="15.75" x14ac:dyDescent="0.25">
      <c r="A160" s="13"/>
      <c r="B160" s="13"/>
      <c r="C160" s="13"/>
      <c r="D160" s="13"/>
      <c r="E160" s="23">
        <f>SUM(E159,F159)</f>
        <v>812.52909999999997</v>
      </c>
      <c r="F160" s="24"/>
      <c r="G160" s="41"/>
      <c r="H160" s="51"/>
    </row>
    <row r="161" spans="1:8" ht="15.75" x14ac:dyDescent="0.25">
      <c r="A161" s="12" t="s">
        <v>254</v>
      </c>
      <c r="B161" s="12" t="s">
        <v>255</v>
      </c>
      <c r="C161" s="12">
        <v>5</v>
      </c>
      <c r="D161" s="12">
        <v>2308</v>
      </c>
      <c r="E161" s="9">
        <v>414</v>
      </c>
      <c r="F161" s="6">
        <v>2312.5911000000001</v>
      </c>
      <c r="G161" s="40">
        <v>0.47799999999999998</v>
      </c>
      <c r="H161" s="43">
        <f t="shared" si="71"/>
        <v>1103.2239999999999</v>
      </c>
    </row>
    <row r="162" spans="1:8" ht="15.75" x14ac:dyDescent="0.25">
      <c r="A162" s="13"/>
      <c r="B162" s="13"/>
      <c r="C162" s="13"/>
      <c r="D162" s="13"/>
      <c r="E162" s="23">
        <f>SUM(E161,F161)</f>
        <v>2726.5911000000001</v>
      </c>
      <c r="F162" s="24"/>
      <c r="G162" s="41"/>
      <c r="H162" s="51"/>
    </row>
    <row r="163" spans="1:8" ht="15.75" x14ac:dyDescent="0.25">
      <c r="A163" s="12" t="s">
        <v>256</v>
      </c>
      <c r="B163" s="12" t="s">
        <v>257</v>
      </c>
      <c r="C163" s="12">
        <v>5</v>
      </c>
      <c r="D163" s="12">
        <v>3241.9</v>
      </c>
      <c r="E163" s="9">
        <v>667</v>
      </c>
      <c r="F163" s="6">
        <v>2170.1152999999999</v>
      </c>
      <c r="G163" s="40">
        <v>0.47799999999999998</v>
      </c>
      <c r="H163" s="43">
        <f t="shared" si="71"/>
        <v>1549.6281999999999</v>
      </c>
    </row>
    <row r="164" spans="1:8" ht="15.75" x14ac:dyDescent="0.25">
      <c r="A164" s="13"/>
      <c r="B164" s="13"/>
      <c r="C164" s="13"/>
      <c r="D164" s="13"/>
      <c r="E164" s="23">
        <f>SUM(E163,F163)</f>
        <v>2837.1152999999999</v>
      </c>
      <c r="F164" s="24"/>
      <c r="G164" s="41"/>
      <c r="H164" s="51"/>
    </row>
    <row r="165" spans="1:8" ht="15.75" x14ac:dyDescent="0.25">
      <c r="A165" s="12" t="s">
        <v>258</v>
      </c>
      <c r="B165" s="12" t="s">
        <v>259</v>
      </c>
      <c r="C165" s="12">
        <v>5</v>
      </c>
      <c r="D165" s="12">
        <v>3168</v>
      </c>
      <c r="E165" s="9">
        <v>894</v>
      </c>
      <c r="F165" s="6">
        <v>1170.3036</v>
      </c>
      <c r="G165" s="40">
        <v>0.47799999999999998</v>
      </c>
      <c r="H165" s="43">
        <f t="shared" si="71"/>
        <v>1514.3039999999999</v>
      </c>
    </row>
    <row r="166" spans="1:8" ht="15.75" x14ac:dyDescent="0.25">
      <c r="A166" s="13"/>
      <c r="B166" s="13"/>
      <c r="C166" s="13"/>
      <c r="D166" s="13"/>
      <c r="E166" s="23">
        <f>SUM(E165,F165)</f>
        <v>2064.3036000000002</v>
      </c>
      <c r="F166" s="24"/>
      <c r="G166" s="41"/>
      <c r="H166" s="51"/>
    </row>
    <row r="167" spans="1:8" ht="15.75" x14ac:dyDescent="0.25">
      <c r="A167" s="12" t="s">
        <v>260</v>
      </c>
      <c r="B167" s="12" t="s">
        <v>261</v>
      </c>
      <c r="C167" s="12">
        <v>9</v>
      </c>
      <c r="D167" s="12">
        <v>10417.799999999999</v>
      </c>
      <c r="E167" s="9">
        <v>1642</v>
      </c>
      <c r="F167" s="6">
        <v>2617.1428000000001</v>
      </c>
      <c r="G167" s="40">
        <v>0.378</v>
      </c>
      <c r="H167" s="43">
        <f>D167*G167</f>
        <v>3937.9283999999998</v>
      </c>
    </row>
    <row r="168" spans="1:8" ht="15.75" x14ac:dyDescent="0.25">
      <c r="A168" s="13"/>
      <c r="B168" s="13"/>
      <c r="C168" s="13"/>
      <c r="D168" s="13"/>
      <c r="E168" s="23">
        <f>SUM(E167,F167)</f>
        <v>4259.1427999999996</v>
      </c>
      <c r="F168" s="24"/>
      <c r="G168" s="41"/>
      <c r="H168" s="51"/>
    </row>
    <row r="169" spans="1:8" ht="15.75" x14ac:dyDescent="0.25">
      <c r="A169" s="12" t="s">
        <v>262</v>
      </c>
      <c r="B169" s="12" t="s">
        <v>263</v>
      </c>
      <c r="C169" s="12">
        <v>9</v>
      </c>
      <c r="D169" s="12">
        <v>10345.4</v>
      </c>
      <c r="E169" s="9">
        <v>1844</v>
      </c>
      <c r="F169" s="6">
        <v>2586.7021</v>
      </c>
      <c r="G169" s="40">
        <v>0.378</v>
      </c>
      <c r="H169" s="43">
        <f t="shared" ref="H169:H171" si="72">D169*G169</f>
        <v>3910.5612000000001</v>
      </c>
    </row>
    <row r="170" spans="1:8" ht="15.75" x14ac:dyDescent="0.25">
      <c r="A170" s="13"/>
      <c r="B170" s="13"/>
      <c r="C170" s="13"/>
      <c r="D170" s="13"/>
      <c r="E170" s="23">
        <f>SUM(E169,F169)</f>
        <v>4430.7021000000004</v>
      </c>
      <c r="F170" s="24"/>
      <c r="G170" s="41"/>
      <c r="H170" s="51"/>
    </row>
    <row r="171" spans="1:8" ht="15.75" x14ac:dyDescent="0.25">
      <c r="A171" s="12" t="s">
        <v>264</v>
      </c>
      <c r="B171" s="12" t="s">
        <v>265</v>
      </c>
      <c r="C171" s="12">
        <v>9</v>
      </c>
      <c r="D171" s="12">
        <v>11218.4</v>
      </c>
      <c r="E171" s="9">
        <v>1217</v>
      </c>
      <c r="F171" s="6">
        <v>2731.4879000000001</v>
      </c>
      <c r="G171" s="40">
        <v>0.378</v>
      </c>
      <c r="H171" s="43">
        <f t="shared" si="72"/>
        <v>4240.5551999999998</v>
      </c>
    </row>
    <row r="172" spans="1:8" ht="15.75" x14ac:dyDescent="0.25">
      <c r="A172" s="13"/>
      <c r="B172" s="13"/>
      <c r="C172" s="13"/>
      <c r="D172" s="13"/>
      <c r="E172" s="23">
        <f>SUM(E171,F171)</f>
        <v>3948.4879000000001</v>
      </c>
      <c r="F172" s="24"/>
      <c r="G172" s="41"/>
      <c r="H172" s="51"/>
    </row>
    <row r="173" spans="1:8" ht="15.75" x14ac:dyDescent="0.25">
      <c r="A173" s="12" t="s">
        <v>266</v>
      </c>
      <c r="B173" s="12" t="s">
        <v>267</v>
      </c>
      <c r="C173" s="12">
        <v>9</v>
      </c>
      <c r="D173" s="12">
        <v>2234.8000000000002</v>
      </c>
      <c r="E173" s="9">
        <v>455</v>
      </c>
      <c r="F173" s="6">
        <v>677</v>
      </c>
      <c r="G173" s="40">
        <v>0.378</v>
      </c>
      <c r="H173" s="43">
        <f t="shared" ref="H173:H191" si="73">D173*G173</f>
        <v>844.75440000000003</v>
      </c>
    </row>
    <row r="174" spans="1:8" ht="15.75" x14ac:dyDescent="0.25">
      <c r="A174" s="13"/>
      <c r="B174" s="13"/>
      <c r="C174" s="13"/>
      <c r="D174" s="13"/>
      <c r="E174" s="23">
        <f>SUM(E173,F173)</f>
        <v>1132</v>
      </c>
      <c r="F174" s="24"/>
      <c r="G174" s="41"/>
      <c r="H174" s="51"/>
    </row>
    <row r="175" spans="1:8" ht="15.75" x14ac:dyDescent="0.25">
      <c r="A175" s="12" t="s">
        <v>268</v>
      </c>
      <c r="B175" s="12" t="s">
        <v>269</v>
      </c>
      <c r="C175" s="12">
        <v>9</v>
      </c>
      <c r="D175" s="12">
        <v>2248.5</v>
      </c>
      <c r="E175" s="9">
        <v>472</v>
      </c>
      <c r="F175" s="6">
        <v>677.22339999999997</v>
      </c>
      <c r="G175" s="40">
        <v>0.378</v>
      </c>
      <c r="H175" s="43">
        <f t="shared" si="73"/>
        <v>849.93299999999999</v>
      </c>
    </row>
    <row r="176" spans="1:8" ht="15.75" x14ac:dyDescent="0.25">
      <c r="A176" s="13"/>
      <c r="B176" s="13"/>
      <c r="C176" s="13"/>
      <c r="D176" s="13"/>
      <c r="E176" s="23">
        <f>SUM(E175,F175)</f>
        <v>1149.2233999999999</v>
      </c>
      <c r="F176" s="24"/>
      <c r="G176" s="41"/>
      <c r="H176" s="51"/>
    </row>
    <row r="177" spans="1:8" ht="15.75" x14ac:dyDescent="0.25">
      <c r="A177" s="12" t="s">
        <v>270</v>
      </c>
      <c r="B177" s="12" t="s">
        <v>271</v>
      </c>
      <c r="C177" s="12">
        <v>9</v>
      </c>
      <c r="D177" s="12">
        <v>2283.3000000000002</v>
      </c>
      <c r="E177" s="9">
        <v>478</v>
      </c>
      <c r="F177" s="6">
        <v>514.88720000000001</v>
      </c>
      <c r="G177" s="40">
        <v>0.378</v>
      </c>
      <c r="H177" s="43">
        <f t="shared" si="73"/>
        <v>863.08740000000012</v>
      </c>
    </row>
    <row r="178" spans="1:8" ht="15.75" x14ac:dyDescent="0.25">
      <c r="A178" s="13"/>
      <c r="B178" s="13"/>
      <c r="C178" s="13"/>
      <c r="D178" s="13"/>
      <c r="E178" s="23">
        <f>SUM(E177,F177)</f>
        <v>992.88720000000001</v>
      </c>
      <c r="F178" s="24"/>
      <c r="G178" s="41"/>
      <c r="H178" s="51"/>
    </row>
    <row r="179" spans="1:8" ht="15.75" x14ac:dyDescent="0.25">
      <c r="A179" s="12" t="s">
        <v>272</v>
      </c>
      <c r="B179" s="12" t="s">
        <v>273</v>
      </c>
      <c r="C179" s="12">
        <v>9</v>
      </c>
      <c r="D179" s="12">
        <v>2322.3000000000002</v>
      </c>
      <c r="E179" s="9">
        <v>474</v>
      </c>
      <c r="F179" s="6">
        <v>689.50149999999996</v>
      </c>
      <c r="G179" s="40">
        <v>0.378</v>
      </c>
      <c r="H179" s="43">
        <f t="shared" si="73"/>
        <v>877.82940000000008</v>
      </c>
    </row>
    <row r="180" spans="1:8" ht="15.75" x14ac:dyDescent="0.25">
      <c r="A180" s="13"/>
      <c r="B180" s="13"/>
      <c r="C180" s="13"/>
      <c r="D180" s="13"/>
      <c r="E180" s="23">
        <f>SUM(E179,F179)</f>
        <v>1163.5014999999999</v>
      </c>
      <c r="F180" s="24"/>
      <c r="G180" s="41"/>
      <c r="H180" s="51"/>
    </row>
    <row r="181" spans="1:8" ht="15.75" x14ac:dyDescent="0.25">
      <c r="A181" s="12" t="s">
        <v>274</v>
      </c>
      <c r="B181" s="12" t="s">
        <v>275</v>
      </c>
      <c r="C181" s="12">
        <v>9</v>
      </c>
      <c r="D181" s="12">
        <v>10776.2</v>
      </c>
      <c r="E181" s="9">
        <v>2208</v>
      </c>
      <c r="F181" s="6">
        <v>2935.3103000000001</v>
      </c>
      <c r="G181" s="40">
        <v>0.378</v>
      </c>
      <c r="H181" s="43">
        <f t="shared" si="73"/>
        <v>4073.4036000000001</v>
      </c>
    </row>
    <row r="182" spans="1:8" ht="15.75" x14ac:dyDescent="0.25">
      <c r="A182" s="13"/>
      <c r="B182" s="13"/>
      <c r="C182" s="13"/>
      <c r="D182" s="13"/>
      <c r="E182" s="23">
        <f>SUM(E181,F181)</f>
        <v>5143.3103000000001</v>
      </c>
      <c r="F182" s="24"/>
      <c r="G182" s="41"/>
      <c r="H182" s="51"/>
    </row>
    <row r="183" spans="1:8" ht="15.75" x14ac:dyDescent="0.25">
      <c r="A183" s="12" t="s">
        <v>276</v>
      </c>
      <c r="B183" s="12" t="s">
        <v>277</v>
      </c>
      <c r="C183" s="12">
        <v>9</v>
      </c>
      <c r="D183" s="12">
        <v>10338</v>
      </c>
      <c r="E183" s="9">
        <v>2157</v>
      </c>
      <c r="F183" s="6">
        <v>3367.6266000000001</v>
      </c>
      <c r="G183" s="40">
        <v>0.378</v>
      </c>
      <c r="H183" s="43">
        <f t="shared" si="73"/>
        <v>3907.7640000000001</v>
      </c>
    </row>
    <row r="184" spans="1:8" ht="15.75" x14ac:dyDescent="0.25">
      <c r="A184" s="13"/>
      <c r="B184" s="13"/>
      <c r="C184" s="13"/>
      <c r="D184" s="13"/>
      <c r="E184" s="23">
        <f>SUM(E183,F183)</f>
        <v>5524.6265999999996</v>
      </c>
      <c r="F184" s="24"/>
      <c r="G184" s="41"/>
      <c r="H184" s="51"/>
    </row>
    <row r="185" spans="1:8" ht="15.75" x14ac:dyDescent="0.25">
      <c r="A185" s="12" t="s">
        <v>278</v>
      </c>
      <c r="B185" s="12" t="s">
        <v>279</v>
      </c>
      <c r="C185" s="12">
        <v>9</v>
      </c>
      <c r="D185" s="12">
        <v>1952.1</v>
      </c>
      <c r="E185" s="9">
        <v>1182</v>
      </c>
      <c r="F185" s="6">
        <v>514.0181</v>
      </c>
      <c r="G185" s="40">
        <v>0.378</v>
      </c>
      <c r="H185" s="43">
        <f t="shared" si="73"/>
        <v>737.89379999999994</v>
      </c>
    </row>
    <row r="186" spans="1:8" ht="15.75" x14ac:dyDescent="0.25">
      <c r="A186" s="13"/>
      <c r="B186" s="13"/>
      <c r="C186" s="13"/>
      <c r="D186" s="13"/>
      <c r="E186" s="23">
        <f>SUM(E185,F185)</f>
        <v>1696.0181</v>
      </c>
      <c r="F186" s="24"/>
      <c r="G186" s="41"/>
      <c r="H186" s="51"/>
    </row>
    <row r="187" spans="1:8" ht="15.75" x14ac:dyDescent="0.25">
      <c r="A187" s="12" t="s">
        <v>280</v>
      </c>
      <c r="B187" s="12" t="s">
        <v>281</v>
      </c>
      <c r="C187" s="12">
        <v>9</v>
      </c>
      <c r="D187" s="12">
        <v>3016.3</v>
      </c>
      <c r="E187" s="9">
        <v>824</v>
      </c>
      <c r="F187" s="6">
        <v>974.32259999999997</v>
      </c>
      <c r="G187" s="40">
        <v>0.378</v>
      </c>
      <c r="H187" s="43">
        <f t="shared" si="73"/>
        <v>1140.1614000000002</v>
      </c>
    </row>
    <row r="188" spans="1:8" ht="15.75" x14ac:dyDescent="0.25">
      <c r="A188" s="13"/>
      <c r="B188" s="13"/>
      <c r="C188" s="13"/>
      <c r="D188" s="13"/>
      <c r="E188" s="23">
        <f>SUM(E187,F187)</f>
        <v>1798.3226</v>
      </c>
      <c r="F188" s="24"/>
      <c r="G188" s="41"/>
      <c r="H188" s="51"/>
    </row>
    <row r="189" spans="1:8" ht="15.75" x14ac:dyDescent="0.25">
      <c r="A189" s="12" t="s">
        <v>282</v>
      </c>
      <c r="B189" s="12" t="s">
        <v>283</v>
      </c>
      <c r="C189" s="12">
        <v>9</v>
      </c>
      <c r="D189" s="12">
        <v>3085.4</v>
      </c>
      <c r="E189" s="9">
        <v>934</v>
      </c>
      <c r="F189" s="6">
        <v>248.8921</v>
      </c>
      <c r="G189" s="40">
        <v>0.378</v>
      </c>
      <c r="H189" s="43">
        <f t="shared" si="73"/>
        <v>1166.2812000000001</v>
      </c>
    </row>
    <row r="190" spans="1:8" ht="15.75" x14ac:dyDescent="0.25">
      <c r="A190" s="13"/>
      <c r="B190" s="13"/>
      <c r="C190" s="13"/>
      <c r="D190" s="13"/>
      <c r="E190" s="23">
        <f>SUM(E189,F189)</f>
        <v>1182.8921</v>
      </c>
      <c r="F190" s="24"/>
      <c r="G190" s="41"/>
      <c r="H190" s="51"/>
    </row>
    <row r="191" spans="1:8" ht="15.75" x14ac:dyDescent="0.25">
      <c r="A191" s="12" t="s">
        <v>284</v>
      </c>
      <c r="B191" s="12" t="s">
        <v>285</v>
      </c>
      <c r="C191" s="12">
        <v>9</v>
      </c>
      <c r="D191" s="12">
        <v>2143.6999999999998</v>
      </c>
      <c r="E191" s="9">
        <v>649</v>
      </c>
      <c r="F191" s="6">
        <v>633.66189999999995</v>
      </c>
      <c r="G191" s="40">
        <v>0.378</v>
      </c>
      <c r="H191" s="43">
        <f t="shared" si="73"/>
        <v>810.31859999999995</v>
      </c>
    </row>
    <row r="192" spans="1:8" ht="15.75" x14ac:dyDescent="0.25">
      <c r="A192" s="13"/>
      <c r="B192" s="13"/>
      <c r="C192" s="13"/>
      <c r="D192" s="13"/>
      <c r="E192" s="23">
        <f>SUM(E191,F191)</f>
        <v>1282.6619000000001</v>
      </c>
      <c r="F192" s="24"/>
      <c r="G192" s="41"/>
      <c r="H192" s="51"/>
    </row>
    <row r="193" spans="1:8" ht="15.75" x14ac:dyDescent="0.25">
      <c r="A193" s="14" t="s">
        <v>286</v>
      </c>
      <c r="B193" s="14" t="s">
        <v>287</v>
      </c>
      <c r="C193" s="14">
        <v>15</v>
      </c>
      <c r="D193" s="14">
        <v>6719.1</v>
      </c>
      <c r="E193" s="2">
        <v>1030.4000000000001</v>
      </c>
      <c r="F193" s="6">
        <v>608</v>
      </c>
      <c r="G193" s="39">
        <v>0.378</v>
      </c>
      <c r="H193" s="37">
        <f>G193*D193</f>
        <v>2539.8198000000002</v>
      </c>
    </row>
    <row r="194" spans="1:8" ht="15.75" x14ac:dyDescent="0.25">
      <c r="A194" s="14"/>
      <c r="B194" s="14"/>
      <c r="C194" s="14"/>
      <c r="D194" s="14"/>
      <c r="E194" s="15">
        <f>E193+F193</f>
        <v>1638.4</v>
      </c>
      <c r="F194" s="14"/>
      <c r="G194" s="39"/>
      <c r="H194" s="37"/>
    </row>
    <row r="195" spans="1:8" ht="15.75" x14ac:dyDescent="0.25">
      <c r="A195" s="14" t="s">
        <v>288</v>
      </c>
      <c r="B195" s="14" t="s">
        <v>289</v>
      </c>
      <c r="C195" s="14">
        <v>25</v>
      </c>
      <c r="D195" s="14">
        <v>18995.5</v>
      </c>
      <c r="E195" s="6">
        <v>3864.43</v>
      </c>
      <c r="F195" s="6">
        <v>535</v>
      </c>
      <c r="G195" s="39">
        <v>0.378</v>
      </c>
      <c r="H195" s="37">
        <f>D195*G195</f>
        <v>7180.299</v>
      </c>
    </row>
    <row r="196" spans="1:8" ht="15.75" x14ac:dyDescent="0.25">
      <c r="A196" s="14"/>
      <c r="B196" s="14"/>
      <c r="C196" s="14"/>
      <c r="D196" s="14"/>
      <c r="E196" s="15">
        <f>E195+F195</f>
        <v>4399.43</v>
      </c>
      <c r="F196" s="14"/>
      <c r="G196" s="39"/>
      <c r="H196" s="37"/>
    </row>
    <row r="197" spans="1:8" ht="15.75" x14ac:dyDescent="0.25">
      <c r="A197" s="14" t="s">
        <v>290</v>
      </c>
      <c r="B197" s="14" t="s">
        <v>291</v>
      </c>
      <c r="C197" s="14"/>
      <c r="D197" s="14"/>
      <c r="E197" s="3"/>
      <c r="F197" s="10">
        <f>SUM(592.5017+275.7074)</f>
        <v>868.20910000000003</v>
      </c>
      <c r="G197" s="39"/>
      <c r="H197" s="37"/>
    </row>
    <row r="198" spans="1:8" ht="15.75" x14ac:dyDescent="0.25">
      <c r="A198" s="14"/>
      <c r="B198" s="14"/>
      <c r="C198" s="14"/>
      <c r="D198" s="14"/>
      <c r="E198" s="15">
        <f>E197+F197</f>
        <v>868.20910000000003</v>
      </c>
      <c r="F198" s="14"/>
      <c r="G198" s="39"/>
      <c r="H198" s="37"/>
    </row>
    <row r="199" spans="1:8" ht="15.75" x14ac:dyDescent="0.25">
      <c r="A199" s="14" t="s">
        <v>292</v>
      </c>
      <c r="B199" s="14" t="s">
        <v>293</v>
      </c>
      <c r="C199" s="14"/>
      <c r="D199" s="14"/>
      <c r="E199" s="2"/>
      <c r="F199" s="10">
        <f>SUM(317.8154)</f>
        <v>317.81540000000001</v>
      </c>
      <c r="G199" s="39"/>
      <c r="H199" s="37"/>
    </row>
    <row r="200" spans="1:8" ht="43.5" customHeight="1" x14ac:dyDescent="0.25">
      <c r="A200" s="14"/>
      <c r="B200" s="14"/>
      <c r="C200" s="14"/>
      <c r="D200" s="14"/>
      <c r="E200" s="15">
        <f>E199+F199</f>
        <v>317.81540000000001</v>
      </c>
      <c r="F200" s="14"/>
      <c r="G200" s="39"/>
      <c r="H200" s="37"/>
    </row>
    <row r="201" spans="1:8" ht="15.75" x14ac:dyDescent="0.25">
      <c r="A201" s="14" t="s">
        <v>294</v>
      </c>
      <c r="B201" s="14" t="s">
        <v>295</v>
      </c>
      <c r="C201" s="14"/>
      <c r="D201" s="14"/>
      <c r="E201" s="2"/>
      <c r="F201" s="10">
        <v>378.95</v>
      </c>
      <c r="G201" s="39"/>
      <c r="H201" s="37"/>
    </row>
    <row r="202" spans="1:8" ht="15.75" x14ac:dyDescent="0.25">
      <c r="A202" s="14"/>
      <c r="B202" s="14"/>
      <c r="C202" s="14"/>
      <c r="D202" s="14"/>
      <c r="E202" s="15">
        <f>E201+F201</f>
        <v>378.95</v>
      </c>
      <c r="F202" s="14"/>
      <c r="G202" s="39"/>
      <c r="H202" s="37"/>
    </row>
    <row r="203" spans="1:8" ht="15.75" x14ac:dyDescent="0.25">
      <c r="A203" s="14" t="s">
        <v>296</v>
      </c>
      <c r="B203" s="14" t="s">
        <v>297</v>
      </c>
      <c r="C203" s="14"/>
      <c r="D203" s="14"/>
      <c r="E203" s="2"/>
      <c r="F203" s="10">
        <v>267.07769999999999</v>
      </c>
      <c r="G203" s="39"/>
      <c r="H203" s="37"/>
    </row>
    <row r="204" spans="1:8" ht="15.75" x14ac:dyDescent="0.25">
      <c r="A204" s="14"/>
      <c r="B204" s="14"/>
      <c r="C204" s="14"/>
      <c r="D204" s="14"/>
      <c r="E204" s="15">
        <f>E203+F203</f>
        <v>267.07769999999999</v>
      </c>
      <c r="F204" s="14"/>
      <c r="G204" s="39"/>
      <c r="H204" s="37"/>
    </row>
    <row r="205" spans="1:8" ht="15.75" x14ac:dyDescent="0.25">
      <c r="A205" s="14" t="s">
        <v>298</v>
      </c>
      <c r="B205" s="14" t="s">
        <v>299</v>
      </c>
      <c r="C205" s="14"/>
      <c r="D205" s="14"/>
      <c r="E205" s="2"/>
      <c r="F205" s="10">
        <v>133.97819999999999</v>
      </c>
      <c r="G205" s="39"/>
      <c r="H205" s="37"/>
    </row>
    <row r="206" spans="1:8" ht="41.25" customHeight="1" x14ac:dyDescent="0.25">
      <c r="A206" s="14"/>
      <c r="B206" s="14"/>
      <c r="C206" s="14"/>
      <c r="D206" s="14"/>
      <c r="E206" s="15">
        <f>E205+F205</f>
        <v>133.97819999999999</v>
      </c>
      <c r="F206" s="14"/>
      <c r="G206" s="39"/>
      <c r="H206" s="37"/>
    </row>
    <row r="207" spans="1:8" ht="15.75" x14ac:dyDescent="0.25">
      <c r="A207" s="14" t="s">
        <v>300</v>
      </c>
      <c r="B207" s="14" t="s">
        <v>301</v>
      </c>
      <c r="C207" s="14"/>
      <c r="D207" s="14"/>
      <c r="E207" s="2"/>
      <c r="F207" s="10">
        <v>201.3399</v>
      </c>
      <c r="G207" s="39"/>
      <c r="H207" s="37"/>
    </row>
    <row r="208" spans="1:8" ht="15.75" x14ac:dyDescent="0.25">
      <c r="A208" s="14"/>
      <c r="B208" s="14"/>
      <c r="C208" s="14"/>
      <c r="D208" s="14"/>
      <c r="E208" s="15">
        <f>E207+F207</f>
        <v>201.3399</v>
      </c>
      <c r="F208" s="14"/>
      <c r="G208" s="39"/>
      <c r="H208" s="37"/>
    </row>
    <row r="209" spans="1:8" ht="15.75" x14ac:dyDescent="0.25">
      <c r="A209" s="14" t="s">
        <v>302</v>
      </c>
      <c r="B209" s="14" t="s">
        <v>303</v>
      </c>
      <c r="C209" s="14"/>
      <c r="D209" s="14"/>
      <c r="E209" s="2"/>
      <c r="F209" s="10">
        <v>452.74270000000001</v>
      </c>
      <c r="G209" s="39"/>
      <c r="H209" s="37"/>
    </row>
    <row r="210" spans="1:8" ht="15.75" x14ac:dyDescent="0.25">
      <c r="A210" s="14"/>
      <c r="B210" s="14"/>
      <c r="C210" s="14"/>
      <c r="D210" s="14"/>
      <c r="E210" s="15">
        <f>E209+F209</f>
        <v>452.74270000000001</v>
      </c>
      <c r="F210" s="14"/>
      <c r="G210" s="39"/>
      <c r="H210" s="37"/>
    </row>
    <row r="211" spans="1:8" ht="15.75" x14ac:dyDescent="0.25">
      <c r="A211" s="14" t="s">
        <v>304</v>
      </c>
      <c r="B211" s="14" t="s">
        <v>305</v>
      </c>
      <c r="C211" s="14"/>
      <c r="D211" s="14"/>
      <c r="E211" s="2"/>
      <c r="F211" s="10">
        <v>599.56269999999995</v>
      </c>
      <c r="G211" s="39"/>
      <c r="H211" s="37"/>
    </row>
    <row r="212" spans="1:8" ht="37.5" customHeight="1" x14ac:dyDescent="0.25">
      <c r="A212" s="14"/>
      <c r="B212" s="14"/>
      <c r="C212" s="14"/>
      <c r="D212" s="14"/>
      <c r="E212" s="15">
        <f>E211+F211</f>
        <v>599.56269999999995</v>
      </c>
      <c r="F212" s="14"/>
      <c r="G212" s="39"/>
      <c r="H212" s="37"/>
    </row>
    <row r="213" spans="1:8" ht="37.5" customHeight="1" x14ac:dyDescent="0.25">
      <c r="A213" s="14" t="s">
        <v>306</v>
      </c>
      <c r="B213" s="14" t="s">
        <v>307</v>
      </c>
      <c r="C213" s="14"/>
      <c r="D213" s="14"/>
      <c r="E213" s="2"/>
      <c r="F213" s="10">
        <v>586.69560000000001</v>
      </c>
      <c r="G213" s="39"/>
      <c r="H213" s="37"/>
    </row>
    <row r="214" spans="1:8" ht="15.75" x14ac:dyDescent="0.25">
      <c r="A214" s="14"/>
      <c r="B214" s="14"/>
      <c r="C214" s="14"/>
      <c r="D214" s="14"/>
      <c r="E214" s="15">
        <f>E213+F213</f>
        <v>586.69560000000001</v>
      </c>
      <c r="F214" s="14"/>
      <c r="G214" s="39"/>
      <c r="H214" s="37"/>
    </row>
    <row r="215" spans="1:8" ht="15.75" x14ac:dyDescent="0.25">
      <c r="A215" s="14" t="s">
        <v>308</v>
      </c>
      <c r="B215" s="14" t="s">
        <v>309</v>
      </c>
      <c r="C215" s="14"/>
      <c r="D215" s="14"/>
      <c r="E215" s="2"/>
      <c r="F215" s="10">
        <v>297.89389999999997</v>
      </c>
      <c r="G215" s="39"/>
      <c r="H215" s="37"/>
    </row>
    <row r="216" spans="1:8" ht="15.75" x14ac:dyDescent="0.25">
      <c r="A216" s="14"/>
      <c r="B216" s="14"/>
      <c r="C216" s="14"/>
      <c r="D216" s="14"/>
      <c r="E216" s="15">
        <f>E215+F215</f>
        <v>297.89389999999997</v>
      </c>
      <c r="F216" s="14"/>
      <c r="G216" s="39"/>
      <c r="H216" s="37"/>
    </row>
    <row r="217" spans="1:8" ht="15.75" x14ac:dyDescent="0.25">
      <c r="A217" s="14" t="s">
        <v>310</v>
      </c>
      <c r="B217" s="14" t="s">
        <v>311</v>
      </c>
      <c r="C217" s="14"/>
      <c r="D217" s="14"/>
      <c r="E217" s="2"/>
      <c r="F217" s="10">
        <v>637.59780000000001</v>
      </c>
      <c r="G217" s="39"/>
      <c r="H217" s="37"/>
    </row>
    <row r="218" spans="1:8" ht="15.75" x14ac:dyDescent="0.25">
      <c r="A218" s="14"/>
      <c r="B218" s="14"/>
      <c r="C218" s="14"/>
      <c r="D218" s="14"/>
      <c r="E218" s="15">
        <f>E217+F217</f>
        <v>637.59780000000001</v>
      </c>
      <c r="F218" s="14"/>
      <c r="G218" s="39"/>
      <c r="H218" s="37"/>
    </row>
    <row r="219" spans="1:8" ht="15.75" x14ac:dyDescent="0.25">
      <c r="A219" s="14" t="s">
        <v>312</v>
      </c>
      <c r="B219" s="14" t="s">
        <v>313</v>
      </c>
      <c r="C219" s="14"/>
      <c r="D219" s="14"/>
      <c r="E219" s="2"/>
      <c r="F219" s="10">
        <v>679.85990000000004</v>
      </c>
      <c r="G219" s="39"/>
      <c r="H219" s="37"/>
    </row>
    <row r="220" spans="1:8" ht="15.75" x14ac:dyDescent="0.25">
      <c r="A220" s="14"/>
      <c r="B220" s="14"/>
      <c r="C220" s="14"/>
      <c r="D220" s="14"/>
      <c r="E220" s="15">
        <f>E219+F219</f>
        <v>679.85990000000004</v>
      </c>
      <c r="F220" s="14"/>
      <c r="G220" s="39"/>
      <c r="H220" s="37"/>
    </row>
    <row r="221" spans="1:8" ht="15.75" x14ac:dyDescent="0.25">
      <c r="A221" s="14" t="s">
        <v>314</v>
      </c>
      <c r="B221" s="14" t="s">
        <v>315</v>
      </c>
      <c r="C221" s="14"/>
      <c r="D221" s="14"/>
      <c r="E221" s="6"/>
      <c r="F221" s="10">
        <v>604.67010000000005</v>
      </c>
      <c r="G221" s="39"/>
      <c r="H221" s="37"/>
    </row>
    <row r="222" spans="1:8" ht="15.75" x14ac:dyDescent="0.25">
      <c r="A222" s="14"/>
      <c r="B222" s="14"/>
      <c r="C222" s="14"/>
      <c r="D222" s="14"/>
      <c r="E222" s="15">
        <f>E221+F221</f>
        <v>604.67010000000005</v>
      </c>
      <c r="F222" s="14"/>
      <c r="G222" s="39"/>
      <c r="H222" s="37"/>
    </row>
    <row r="223" spans="1:8" ht="15.75" x14ac:dyDescent="0.25">
      <c r="A223" s="14" t="s">
        <v>316</v>
      </c>
      <c r="B223" s="14" t="s">
        <v>317</v>
      </c>
      <c r="C223" s="14"/>
      <c r="D223" s="14"/>
      <c r="E223" s="2"/>
      <c r="F223" s="10">
        <v>614.03330000000005</v>
      </c>
      <c r="G223" s="39"/>
      <c r="H223" s="37"/>
    </row>
    <row r="224" spans="1:8" ht="15.75" x14ac:dyDescent="0.25">
      <c r="A224" s="14"/>
      <c r="B224" s="14"/>
      <c r="C224" s="14"/>
      <c r="D224" s="14"/>
      <c r="E224" s="15">
        <f>E223+F223</f>
        <v>614.03330000000005</v>
      </c>
      <c r="F224" s="14"/>
      <c r="G224" s="39"/>
      <c r="H224" s="37"/>
    </row>
    <row r="225" spans="1:8" ht="15.75" x14ac:dyDescent="0.25">
      <c r="A225" s="14" t="s">
        <v>335</v>
      </c>
      <c r="B225" s="14" t="s">
        <v>336</v>
      </c>
      <c r="C225" s="14"/>
      <c r="D225" s="14"/>
      <c r="E225" s="2"/>
      <c r="F225" s="6">
        <v>1031.4389000000001</v>
      </c>
      <c r="G225" s="39"/>
      <c r="H225" s="37"/>
    </row>
    <row r="226" spans="1:8" ht="15.75" x14ac:dyDescent="0.25">
      <c r="A226" s="14"/>
      <c r="B226" s="14"/>
      <c r="C226" s="14"/>
      <c r="D226" s="14"/>
      <c r="E226" s="15">
        <f>E225+F225</f>
        <v>1031.4389000000001</v>
      </c>
      <c r="F226" s="14"/>
      <c r="G226" s="39"/>
      <c r="H226" s="37"/>
    </row>
    <row r="227" spans="1:8" ht="15.75" x14ac:dyDescent="0.25">
      <c r="A227" s="14" t="s">
        <v>337</v>
      </c>
      <c r="B227" s="14" t="s">
        <v>338</v>
      </c>
      <c r="C227" s="14"/>
      <c r="D227" s="14"/>
      <c r="E227" s="2"/>
      <c r="F227" s="6">
        <f>SUM(690.1666-100)</f>
        <v>590.16660000000002</v>
      </c>
      <c r="G227" s="39"/>
      <c r="H227" s="37"/>
    </row>
    <row r="228" spans="1:8" ht="15.75" x14ac:dyDescent="0.25">
      <c r="A228" s="14"/>
      <c r="B228" s="14"/>
      <c r="C228" s="14"/>
      <c r="D228" s="14"/>
      <c r="E228" s="15">
        <f>E227+F227</f>
        <v>590.16660000000002</v>
      </c>
      <c r="F228" s="14"/>
      <c r="G228" s="39"/>
      <c r="H228" s="37"/>
    </row>
    <row r="229" spans="1:8" ht="15.75" x14ac:dyDescent="0.25">
      <c r="A229" s="14" t="s">
        <v>339</v>
      </c>
      <c r="B229" s="14" t="s">
        <v>340</v>
      </c>
      <c r="C229" s="14"/>
      <c r="D229" s="14"/>
      <c r="E229" s="2"/>
      <c r="F229" s="6">
        <v>191.08840000000001</v>
      </c>
      <c r="G229" s="39"/>
      <c r="H229" s="37"/>
    </row>
    <row r="230" spans="1:8" ht="15.75" x14ac:dyDescent="0.25">
      <c r="A230" s="14"/>
      <c r="B230" s="14"/>
      <c r="C230" s="14"/>
      <c r="D230" s="14"/>
      <c r="E230" s="15">
        <f>E229+F229</f>
        <v>191.08840000000001</v>
      </c>
      <c r="F230" s="14"/>
      <c r="G230" s="39"/>
      <c r="H230" s="37"/>
    </row>
    <row r="231" spans="1:8" ht="15.75" x14ac:dyDescent="0.25">
      <c r="A231" s="25" t="s">
        <v>498</v>
      </c>
      <c r="B231" s="26"/>
      <c r="C231" s="26"/>
      <c r="D231" s="26"/>
      <c r="E231" s="26"/>
      <c r="F231" s="26"/>
      <c r="G231" s="26"/>
      <c r="H231" s="27"/>
    </row>
    <row r="232" spans="1:8" ht="15.75" x14ac:dyDescent="0.25">
      <c r="A232" s="12" t="s">
        <v>341</v>
      </c>
      <c r="B232" s="12" t="s">
        <v>342</v>
      </c>
      <c r="C232" s="12">
        <v>12</v>
      </c>
      <c r="D232" s="12">
        <v>3495.01</v>
      </c>
      <c r="E232" s="6">
        <f>SUM(1698.8964-787.6445)</f>
        <v>911.25190000000009</v>
      </c>
      <c r="F232" s="6">
        <v>1209.203</v>
      </c>
      <c r="G232" s="40">
        <v>0.378</v>
      </c>
      <c r="H232" s="43">
        <f>D232*G232</f>
        <v>1321.1137800000001</v>
      </c>
    </row>
    <row r="233" spans="1:8" ht="15.75" x14ac:dyDescent="0.25">
      <c r="A233" s="13"/>
      <c r="B233" s="13"/>
      <c r="C233" s="13"/>
      <c r="D233" s="13"/>
      <c r="E233" s="15">
        <f>SUM(E232,F232)</f>
        <v>2120.4549000000002</v>
      </c>
      <c r="F233" s="15"/>
      <c r="G233" s="41"/>
      <c r="H233" s="51"/>
    </row>
    <row r="234" spans="1:8" ht="15.75" x14ac:dyDescent="0.25">
      <c r="A234" s="12" t="s">
        <v>343</v>
      </c>
      <c r="B234" s="12" t="s">
        <v>344</v>
      </c>
      <c r="C234" s="12">
        <v>12</v>
      </c>
      <c r="D234" s="12">
        <v>3278.2</v>
      </c>
      <c r="E234" s="6">
        <f>SUM(1513.1382-941.9523)</f>
        <v>571.18590000000006</v>
      </c>
      <c r="F234" s="6">
        <v>2174.5228000000002</v>
      </c>
      <c r="G234" s="40">
        <v>0.378</v>
      </c>
      <c r="H234" s="43">
        <f t="shared" ref="H234:H274" si="74">D234*G234</f>
        <v>1239.1596</v>
      </c>
    </row>
    <row r="235" spans="1:8" ht="15.75" x14ac:dyDescent="0.25">
      <c r="A235" s="13"/>
      <c r="B235" s="13"/>
      <c r="C235" s="13"/>
      <c r="D235" s="13"/>
      <c r="E235" s="23">
        <f>SUM(E234,F234)</f>
        <v>2745.7087000000001</v>
      </c>
      <c r="F235" s="27"/>
      <c r="G235" s="41"/>
      <c r="H235" s="51"/>
    </row>
    <row r="236" spans="1:8" ht="15.75" x14ac:dyDescent="0.25">
      <c r="A236" s="12" t="s">
        <v>345</v>
      </c>
      <c r="B236" s="12" t="s">
        <v>346</v>
      </c>
      <c r="C236" s="12">
        <v>16</v>
      </c>
      <c r="D236" s="12">
        <v>5281.8</v>
      </c>
      <c r="E236" s="6">
        <v>684.8279</v>
      </c>
      <c r="F236" s="6">
        <v>624.65830000000005</v>
      </c>
      <c r="G236" s="40">
        <v>0.378</v>
      </c>
      <c r="H236" s="43">
        <f t="shared" si="74"/>
        <v>1996.5204000000001</v>
      </c>
    </row>
    <row r="237" spans="1:8" ht="15.75" x14ac:dyDescent="0.25">
      <c r="A237" s="13"/>
      <c r="B237" s="13"/>
      <c r="C237" s="13"/>
      <c r="D237" s="13"/>
      <c r="E237" s="23">
        <f>SUM(E236,F236)</f>
        <v>1309.4862000000001</v>
      </c>
      <c r="F237" s="27"/>
      <c r="G237" s="41"/>
      <c r="H237" s="51"/>
    </row>
    <row r="238" spans="1:8" ht="15.75" x14ac:dyDescent="0.25">
      <c r="A238" s="12" t="s">
        <v>347</v>
      </c>
      <c r="B238" s="12" t="s">
        <v>348</v>
      </c>
      <c r="C238" s="12">
        <v>5</v>
      </c>
      <c r="D238" s="12">
        <v>3163.9</v>
      </c>
      <c r="E238" s="6">
        <v>808.90890000000002</v>
      </c>
      <c r="F238" s="6">
        <v>1291.5389</v>
      </c>
      <c r="G238" s="40">
        <v>0.47799999999999998</v>
      </c>
      <c r="H238" s="43">
        <f t="shared" si="74"/>
        <v>1512.3442</v>
      </c>
    </row>
    <row r="239" spans="1:8" ht="15.75" x14ac:dyDescent="0.25">
      <c r="A239" s="13"/>
      <c r="B239" s="13"/>
      <c r="C239" s="13"/>
      <c r="D239" s="13"/>
      <c r="E239" s="23">
        <f>SUM(E238,F238)</f>
        <v>2100.4477999999999</v>
      </c>
      <c r="F239" s="27"/>
      <c r="G239" s="41"/>
      <c r="H239" s="51"/>
    </row>
    <row r="240" spans="1:8" ht="15.75" x14ac:dyDescent="0.25">
      <c r="A240" s="12" t="s">
        <v>349</v>
      </c>
      <c r="B240" s="12" t="s">
        <v>350</v>
      </c>
      <c r="C240" s="12">
        <v>16</v>
      </c>
      <c r="D240" s="12">
        <v>5401.5</v>
      </c>
      <c r="E240" s="6">
        <v>722.80160000000001</v>
      </c>
      <c r="F240" s="6">
        <v>903.70889999999997</v>
      </c>
      <c r="G240" s="40">
        <v>0.378</v>
      </c>
      <c r="H240" s="43">
        <f t="shared" si="74"/>
        <v>2041.7670000000001</v>
      </c>
    </row>
    <row r="241" spans="1:8" ht="15.75" x14ac:dyDescent="0.25">
      <c r="A241" s="13"/>
      <c r="B241" s="13"/>
      <c r="C241" s="13"/>
      <c r="D241" s="13"/>
      <c r="E241" s="23">
        <f>SUM(E240,F240)</f>
        <v>1626.5104999999999</v>
      </c>
      <c r="F241" s="27"/>
      <c r="G241" s="41"/>
      <c r="H241" s="51"/>
    </row>
    <row r="242" spans="1:8" ht="15.75" x14ac:dyDescent="0.25">
      <c r="A242" s="12" t="s">
        <v>351</v>
      </c>
      <c r="B242" s="12" t="s">
        <v>352</v>
      </c>
      <c r="C242" s="12">
        <v>5</v>
      </c>
      <c r="D242" s="12">
        <v>3107.6</v>
      </c>
      <c r="E242" s="6">
        <v>978.06190000000004</v>
      </c>
      <c r="F242" s="6">
        <v>2321.848</v>
      </c>
      <c r="G242" s="40">
        <v>0.47799999999999998</v>
      </c>
      <c r="H242" s="43">
        <f t="shared" si="74"/>
        <v>1485.4327999999998</v>
      </c>
    </row>
    <row r="243" spans="1:8" ht="15.75" x14ac:dyDescent="0.25">
      <c r="A243" s="13"/>
      <c r="B243" s="13"/>
      <c r="C243" s="13"/>
      <c r="D243" s="13"/>
      <c r="E243" s="23">
        <f>SUM(E242,F242)</f>
        <v>3299.9099000000001</v>
      </c>
      <c r="F243" s="27"/>
      <c r="G243" s="41"/>
      <c r="H243" s="51"/>
    </row>
    <row r="244" spans="1:8" ht="15.75" x14ac:dyDescent="0.25">
      <c r="A244" s="12" t="s">
        <v>353</v>
      </c>
      <c r="B244" s="12" t="s">
        <v>354</v>
      </c>
      <c r="C244" s="12">
        <v>16</v>
      </c>
      <c r="D244" s="12">
        <v>5212.2</v>
      </c>
      <c r="E244" s="6">
        <v>1710.011</v>
      </c>
      <c r="F244" s="6">
        <v>331.13810000000001</v>
      </c>
      <c r="G244" s="40">
        <v>0.378</v>
      </c>
      <c r="H244" s="43">
        <f t="shared" si="74"/>
        <v>1970.2115999999999</v>
      </c>
    </row>
    <row r="245" spans="1:8" ht="15.75" x14ac:dyDescent="0.25">
      <c r="A245" s="13"/>
      <c r="B245" s="13"/>
      <c r="C245" s="13"/>
      <c r="D245" s="13"/>
      <c r="E245" s="23">
        <f>SUM(E244,F244)</f>
        <v>2041.1491000000001</v>
      </c>
      <c r="F245" s="27"/>
      <c r="G245" s="41"/>
      <c r="H245" s="51"/>
    </row>
    <row r="246" spans="1:8" ht="15.75" x14ac:dyDescent="0.25">
      <c r="A246" s="12" t="s">
        <v>355</v>
      </c>
      <c r="B246" s="12" t="s">
        <v>356</v>
      </c>
      <c r="C246" s="12">
        <v>16</v>
      </c>
      <c r="D246" s="12">
        <v>5293.7</v>
      </c>
      <c r="E246" s="6">
        <v>705.67129999999997</v>
      </c>
      <c r="F246" s="6">
        <v>1189.4703</v>
      </c>
      <c r="G246" s="40">
        <v>0.378</v>
      </c>
      <c r="H246" s="43">
        <f t="shared" si="74"/>
        <v>2001.0185999999999</v>
      </c>
    </row>
    <row r="247" spans="1:8" ht="15.75" x14ac:dyDescent="0.25">
      <c r="A247" s="13"/>
      <c r="B247" s="13"/>
      <c r="C247" s="13"/>
      <c r="D247" s="13"/>
      <c r="E247" s="23">
        <f>SUM(E246,F246)</f>
        <v>1895.1415999999999</v>
      </c>
      <c r="F247" s="27"/>
      <c r="G247" s="41"/>
      <c r="H247" s="51"/>
    </row>
    <row r="248" spans="1:8" ht="15.75" x14ac:dyDescent="0.25">
      <c r="A248" s="12" t="s">
        <v>357</v>
      </c>
      <c r="B248" s="12" t="s">
        <v>358</v>
      </c>
      <c r="C248" s="12">
        <v>16</v>
      </c>
      <c r="D248" s="12">
        <v>5242.6000000000004</v>
      </c>
      <c r="E248" s="6">
        <v>565.41949999999997</v>
      </c>
      <c r="F248" s="6">
        <v>3212.375</v>
      </c>
      <c r="G248" s="40">
        <v>0.378</v>
      </c>
      <c r="H248" s="43">
        <f t="shared" si="74"/>
        <v>1981.7028000000003</v>
      </c>
    </row>
    <row r="249" spans="1:8" ht="15.75" x14ac:dyDescent="0.25">
      <c r="A249" s="13"/>
      <c r="B249" s="13"/>
      <c r="C249" s="13"/>
      <c r="D249" s="13"/>
      <c r="E249" s="23">
        <f>SUM(E248,F248)</f>
        <v>3777.7945</v>
      </c>
      <c r="F249" s="27"/>
      <c r="G249" s="41"/>
      <c r="H249" s="51"/>
    </row>
    <row r="250" spans="1:8" ht="15.75" x14ac:dyDescent="0.25">
      <c r="A250" s="12" t="s">
        <v>359</v>
      </c>
      <c r="B250" s="12" t="s">
        <v>360</v>
      </c>
      <c r="C250" s="12">
        <v>5</v>
      </c>
      <c r="D250" s="12">
        <v>3425.2</v>
      </c>
      <c r="E250" s="6">
        <v>888.61980000000005</v>
      </c>
      <c r="F250" s="6">
        <v>317.81290000000001</v>
      </c>
      <c r="G250" s="40">
        <v>0.47799999999999998</v>
      </c>
      <c r="H250" s="43">
        <f t="shared" si="74"/>
        <v>1637.2455999999997</v>
      </c>
    </row>
    <row r="251" spans="1:8" ht="15.75" x14ac:dyDescent="0.25">
      <c r="A251" s="13"/>
      <c r="B251" s="13"/>
      <c r="C251" s="13"/>
      <c r="D251" s="13"/>
      <c r="E251" s="23">
        <f>SUM(E250,F250)</f>
        <v>1206.4327000000001</v>
      </c>
      <c r="F251" s="27"/>
      <c r="G251" s="41"/>
      <c r="H251" s="51"/>
    </row>
    <row r="252" spans="1:8" ht="15.75" x14ac:dyDescent="0.25">
      <c r="A252" s="12" t="s">
        <v>361</v>
      </c>
      <c r="B252" s="12" t="s">
        <v>362</v>
      </c>
      <c r="C252" s="12">
        <v>9</v>
      </c>
      <c r="D252" s="12">
        <v>6244.71</v>
      </c>
      <c r="E252" s="6">
        <v>1269.7239999999999</v>
      </c>
      <c r="F252" s="6">
        <v>1144.9981</v>
      </c>
      <c r="G252" s="40">
        <v>0.378</v>
      </c>
      <c r="H252" s="43">
        <f t="shared" si="74"/>
        <v>2360.50038</v>
      </c>
    </row>
    <row r="253" spans="1:8" ht="15.75" x14ac:dyDescent="0.25">
      <c r="A253" s="13"/>
      <c r="B253" s="13"/>
      <c r="C253" s="13"/>
      <c r="D253" s="13"/>
      <c r="E253" s="23">
        <f>SUM(E252,F252)</f>
        <v>2414.7221</v>
      </c>
      <c r="F253" s="27"/>
      <c r="G253" s="41"/>
      <c r="H253" s="51"/>
    </row>
    <row r="254" spans="1:8" ht="15.75" x14ac:dyDescent="0.25">
      <c r="A254" s="12" t="s">
        <v>363</v>
      </c>
      <c r="B254" s="12" t="s">
        <v>364</v>
      </c>
      <c r="C254" s="12">
        <v>9</v>
      </c>
      <c r="D254" s="12">
        <v>6201.4</v>
      </c>
      <c r="E254" s="6">
        <v>1542.204</v>
      </c>
      <c r="F254" s="6">
        <v>1686.5028</v>
      </c>
      <c r="G254" s="40">
        <v>0.378</v>
      </c>
      <c r="H254" s="43">
        <f t="shared" si="74"/>
        <v>2344.1291999999999</v>
      </c>
    </row>
    <row r="255" spans="1:8" ht="15.75" x14ac:dyDescent="0.25">
      <c r="A255" s="13"/>
      <c r="B255" s="13"/>
      <c r="C255" s="13"/>
      <c r="D255" s="13"/>
      <c r="E255" s="23">
        <f>SUM(E254,F254)</f>
        <v>3228.7067999999999</v>
      </c>
      <c r="F255" s="27"/>
      <c r="G255" s="41"/>
      <c r="H255" s="51"/>
    </row>
    <row r="256" spans="1:8" ht="15.75" x14ac:dyDescent="0.25">
      <c r="A256" s="12" t="s">
        <v>365</v>
      </c>
      <c r="B256" s="12" t="s">
        <v>366</v>
      </c>
      <c r="C256" s="12">
        <v>9</v>
      </c>
      <c r="D256" s="12">
        <v>6236.8</v>
      </c>
      <c r="E256" s="6">
        <v>1204.4469999999999</v>
      </c>
      <c r="F256" s="6">
        <v>1455.5128</v>
      </c>
      <c r="G256" s="40">
        <v>0.378</v>
      </c>
      <c r="H256" s="43">
        <f t="shared" si="74"/>
        <v>2357.5104000000001</v>
      </c>
    </row>
    <row r="257" spans="1:8" ht="15.75" x14ac:dyDescent="0.25">
      <c r="A257" s="13"/>
      <c r="B257" s="13"/>
      <c r="C257" s="13"/>
      <c r="D257" s="13"/>
      <c r="E257" s="23">
        <f>SUM(E256,F256)</f>
        <v>2659.9597999999996</v>
      </c>
      <c r="F257" s="27"/>
      <c r="G257" s="41"/>
      <c r="H257" s="51"/>
    </row>
    <row r="258" spans="1:8" ht="15.75" x14ac:dyDescent="0.25">
      <c r="A258" s="12" t="s">
        <v>367</v>
      </c>
      <c r="B258" s="12" t="s">
        <v>368</v>
      </c>
      <c r="C258" s="12">
        <v>9</v>
      </c>
      <c r="D258" s="12">
        <v>6236.8</v>
      </c>
      <c r="E258" s="6">
        <v>1291.2670000000001</v>
      </c>
      <c r="F258" s="6">
        <v>550.80870000000004</v>
      </c>
      <c r="G258" s="40">
        <v>0.378</v>
      </c>
      <c r="H258" s="43">
        <f t="shared" ref="H258" si="75">D258*G258</f>
        <v>2357.5104000000001</v>
      </c>
    </row>
    <row r="259" spans="1:8" ht="15.75" x14ac:dyDescent="0.25">
      <c r="A259" s="13"/>
      <c r="B259" s="13"/>
      <c r="C259" s="13"/>
      <c r="D259" s="13"/>
      <c r="E259" s="23">
        <f>SUM(E258,F258)</f>
        <v>1842.0757000000001</v>
      </c>
      <c r="F259" s="27"/>
      <c r="G259" s="41"/>
      <c r="H259" s="51"/>
    </row>
    <row r="260" spans="1:8" ht="15.75" x14ac:dyDescent="0.25">
      <c r="A260" s="12" t="s">
        <v>369</v>
      </c>
      <c r="B260" s="12" t="s">
        <v>370</v>
      </c>
      <c r="C260" s="12">
        <v>3</v>
      </c>
      <c r="D260" s="12">
        <v>901.7</v>
      </c>
      <c r="E260" s="6">
        <v>355.48390000000001</v>
      </c>
      <c r="F260" s="6">
        <v>221.1317</v>
      </c>
      <c r="G260" s="40">
        <v>0.78600000000000003</v>
      </c>
      <c r="H260" s="43">
        <f t="shared" si="74"/>
        <v>708.73620000000005</v>
      </c>
    </row>
    <row r="261" spans="1:8" ht="15.75" x14ac:dyDescent="0.25">
      <c r="A261" s="13"/>
      <c r="B261" s="13"/>
      <c r="C261" s="13"/>
      <c r="D261" s="13"/>
      <c r="E261" s="23">
        <f>SUM(E260,F260)</f>
        <v>576.61559999999997</v>
      </c>
      <c r="F261" s="27"/>
      <c r="G261" s="41"/>
      <c r="H261" s="51"/>
    </row>
    <row r="262" spans="1:8" ht="15.75" x14ac:dyDescent="0.25">
      <c r="A262" s="12" t="s">
        <v>371</v>
      </c>
      <c r="B262" s="12" t="s">
        <v>372</v>
      </c>
      <c r="C262" s="12">
        <v>5</v>
      </c>
      <c r="D262" s="12">
        <v>2527.1999999999998</v>
      </c>
      <c r="E262" s="6">
        <v>622.14239999999995</v>
      </c>
      <c r="F262" s="6">
        <v>1688.4781</v>
      </c>
      <c r="G262" s="40">
        <v>0.47799999999999998</v>
      </c>
      <c r="H262" s="43">
        <f t="shared" si="74"/>
        <v>1208.0015999999998</v>
      </c>
    </row>
    <row r="263" spans="1:8" ht="15.75" x14ac:dyDescent="0.25">
      <c r="A263" s="13"/>
      <c r="B263" s="13"/>
      <c r="C263" s="13"/>
      <c r="D263" s="13"/>
      <c r="E263" s="23">
        <f>SUM(E262,F262)</f>
        <v>2310.6205</v>
      </c>
      <c r="F263" s="27"/>
      <c r="G263" s="41"/>
      <c r="H263" s="51"/>
    </row>
    <row r="264" spans="1:8" ht="15.75" x14ac:dyDescent="0.25">
      <c r="A264" s="12" t="s">
        <v>373</v>
      </c>
      <c r="B264" s="12" t="s">
        <v>374</v>
      </c>
      <c r="C264" s="12">
        <v>5</v>
      </c>
      <c r="D264" s="12">
        <v>2681.9</v>
      </c>
      <c r="E264" s="6">
        <v>782.88509999999997</v>
      </c>
      <c r="F264" s="6">
        <v>226.19300000000001</v>
      </c>
      <c r="G264" s="40">
        <v>0.47799999999999998</v>
      </c>
      <c r="H264" s="43">
        <f t="shared" si="74"/>
        <v>1281.9482</v>
      </c>
    </row>
    <row r="265" spans="1:8" ht="15.75" x14ac:dyDescent="0.25">
      <c r="A265" s="13"/>
      <c r="B265" s="13"/>
      <c r="C265" s="13"/>
      <c r="D265" s="13"/>
      <c r="E265" s="23">
        <f>SUM(E264,F264)</f>
        <v>1009.0780999999999</v>
      </c>
      <c r="F265" s="27"/>
      <c r="G265" s="41"/>
      <c r="H265" s="51"/>
    </row>
    <row r="266" spans="1:8" ht="15.75" x14ac:dyDescent="0.25">
      <c r="A266" s="12" t="s">
        <v>375</v>
      </c>
      <c r="B266" s="12" t="s">
        <v>376</v>
      </c>
      <c r="C266" s="12">
        <v>5</v>
      </c>
      <c r="D266" s="12">
        <v>5273.49</v>
      </c>
      <c r="E266" s="6">
        <v>902.69349999999997</v>
      </c>
      <c r="F266" s="6">
        <v>2012.1659</v>
      </c>
      <c r="G266" s="40">
        <v>0.47799999999999998</v>
      </c>
      <c r="H266" s="43">
        <f t="shared" si="74"/>
        <v>2520.72822</v>
      </c>
    </row>
    <row r="267" spans="1:8" ht="15.75" x14ac:dyDescent="0.25">
      <c r="A267" s="13"/>
      <c r="B267" s="13"/>
      <c r="C267" s="13"/>
      <c r="D267" s="13"/>
      <c r="E267" s="23">
        <f>SUM(E266,F266)</f>
        <v>2914.8593999999998</v>
      </c>
      <c r="F267" s="27"/>
      <c r="G267" s="41"/>
      <c r="H267" s="51"/>
    </row>
    <row r="268" spans="1:8" ht="15.75" x14ac:dyDescent="0.25">
      <c r="A268" s="12" t="s">
        <v>377</v>
      </c>
      <c r="B268" s="12" t="s">
        <v>378</v>
      </c>
      <c r="C268" s="12">
        <v>5</v>
      </c>
      <c r="D268" s="12">
        <v>3415.1</v>
      </c>
      <c r="E268" s="6">
        <v>1137.0830000000001</v>
      </c>
      <c r="F268" s="6">
        <v>582.88620000000003</v>
      </c>
      <c r="G268" s="40">
        <v>0.47799999999999998</v>
      </c>
      <c r="H268" s="43">
        <f t="shared" si="74"/>
        <v>1632.4177999999999</v>
      </c>
    </row>
    <row r="269" spans="1:8" ht="15.75" x14ac:dyDescent="0.25">
      <c r="A269" s="13"/>
      <c r="B269" s="13"/>
      <c r="C269" s="13"/>
      <c r="D269" s="13"/>
      <c r="E269" s="23">
        <f>SUM(E268,F268)</f>
        <v>1719.9692</v>
      </c>
      <c r="F269" s="27"/>
      <c r="G269" s="41"/>
      <c r="H269" s="51"/>
    </row>
    <row r="270" spans="1:8" ht="15.75" x14ac:dyDescent="0.25">
      <c r="A270" s="12" t="s">
        <v>379</v>
      </c>
      <c r="B270" s="12" t="s">
        <v>380</v>
      </c>
      <c r="C270" s="12">
        <v>5</v>
      </c>
      <c r="D270" s="12">
        <v>2661</v>
      </c>
      <c r="E270" s="6">
        <v>1374.905</v>
      </c>
      <c r="F270" s="6">
        <v>614.072</v>
      </c>
      <c r="G270" s="40">
        <v>0.47799999999999998</v>
      </c>
      <c r="H270" s="43">
        <f t="shared" si="74"/>
        <v>1271.9579999999999</v>
      </c>
    </row>
    <row r="271" spans="1:8" ht="15.75" x14ac:dyDescent="0.25">
      <c r="A271" s="13"/>
      <c r="B271" s="13"/>
      <c r="C271" s="13"/>
      <c r="D271" s="13"/>
      <c r="E271" s="23">
        <f>SUM(E270,F270)</f>
        <v>1988.9769999999999</v>
      </c>
      <c r="F271" s="27"/>
      <c r="G271" s="41"/>
      <c r="H271" s="51"/>
    </row>
    <row r="272" spans="1:8" ht="15.75" x14ac:dyDescent="0.25">
      <c r="A272" s="12" t="s">
        <v>381</v>
      </c>
      <c r="B272" s="12" t="s">
        <v>382</v>
      </c>
      <c r="C272" s="12">
        <v>5</v>
      </c>
      <c r="D272" s="12">
        <v>2659.99</v>
      </c>
      <c r="E272" s="6">
        <v>1026.8810000000001</v>
      </c>
      <c r="F272" s="6">
        <v>511.83580000000001</v>
      </c>
      <c r="G272" s="40">
        <v>0.47799999999999998</v>
      </c>
      <c r="H272" s="43">
        <f t="shared" si="74"/>
        <v>1271.4752199999998</v>
      </c>
    </row>
    <row r="273" spans="1:8" ht="15.75" x14ac:dyDescent="0.25">
      <c r="A273" s="13"/>
      <c r="B273" s="13"/>
      <c r="C273" s="13"/>
      <c r="D273" s="13"/>
      <c r="E273" s="23">
        <f>SUM(E272,F272)</f>
        <v>1538.7168000000001</v>
      </c>
      <c r="F273" s="27"/>
      <c r="G273" s="41"/>
      <c r="H273" s="51"/>
    </row>
    <row r="274" spans="1:8" ht="15.75" x14ac:dyDescent="0.25">
      <c r="A274" s="12" t="s">
        <v>383</v>
      </c>
      <c r="B274" s="12" t="s">
        <v>384</v>
      </c>
      <c r="C274" s="12">
        <v>5</v>
      </c>
      <c r="D274" s="12">
        <v>2612.1999999999998</v>
      </c>
      <c r="E274" s="6">
        <v>1211.5889999999999</v>
      </c>
      <c r="F274" s="6">
        <v>539.23360000000002</v>
      </c>
      <c r="G274" s="40">
        <v>0.47799999999999998</v>
      </c>
      <c r="H274" s="43">
        <f t="shared" si="74"/>
        <v>1248.6315999999999</v>
      </c>
    </row>
    <row r="275" spans="1:8" ht="15.75" x14ac:dyDescent="0.25">
      <c r="A275" s="13"/>
      <c r="B275" s="13"/>
      <c r="C275" s="13"/>
      <c r="D275" s="13"/>
      <c r="E275" s="23">
        <f>SUM(E274,F274)</f>
        <v>1750.8226</v>
      </c>
      <c r="F275" s="27"/>
      <c r="G275" s="41"/>
      <c r="H275" s="51"/>
    </row>
    <row r="276" spans="1:8" ht="15.75" x14ac:dyDescent="0.25">
      <c r="A276" s="12" t="s">
        <v>385</v>
      </c>
      <c r="B276" s="12" t="s">
        <v>386</v>
      </c>
      <c r="C276" s="12">
        <v>5</v>
      </c>
      <c r="D276" s="12">
        <v>3157.5</v>
      </c>
      <c r="E276" s="6">
        <v>1089.134</v>
      </c>
      <c r="F276" s="6">
        <v>460.5779</v>
      </c>
      <c r="G276" s="40">
        <v>0.47799999999999998</v>
      </c>
      <c r="H276" s="43">
        <f>D276*G276</f>
        <v>1509.2849999999999</v>
      </c>
    </row>
    <row r="277" spans="1:8" ht="15.75" x14ac:dyDescent="0.25">
      <c r="A277" s="13"/>
      <c r="B277" s="13"/>
      <c r="C277" s="13"/>
      <c r="D277" s="13"/>
      <c r="E277" s="23">
        <f>SUM(E276,F276)</f>
        <v>1549.7119</v>
      </c>
      <c r="F277" s="27"/>
      <c r="G277" s="41"/>
      <c r="H277" s="51"/>
    </row>
    <row r="278" spans="1:8" ht="15.75" x14ac:dyDescent="0.25">
      <c r="A278" s="12" t="s">
        <v>387</v>
      </c>
      <c r="B278" s="12" t="s">
        <v>388</v>
      </c>
      <c r="C278" s="12">
        <v>17</v>
      </c>
      <c r="D278" s="12">
        <v>13410.7</v>
      </c>
      <c r="E278" s="6">
        <v>631.16700000000003</v>
      </c>
      <c r="F278" s="6">
        <v>1063.0233000000001</v>
      </c>
      <c r="G278" s="40">
        <v>0.378</v>
      </c>
      <c r="H278" s="43">
        <f t="shared" ref="H278:H308" si="76">D278*G278</f>
        <v>5069.2446</v>
      </c>
    </row>
    <row r="279" spans="1:8" ht="15.75" x14ac:dyDescent="0.25">
      <c r="A279" s="13"/>
      <c r="B279" s="13"/>
      <c r="C279" s="13"/>
      <c r="D279" s="13"/>
      <c r="E279" s="23">
        <f>SUM(E278,F278)</f>
        <v>1694.1903000000002</v>
      </c>
      <c r="F279" s="27"/>
      <c r="G279" s="41"/>
      <c r="H279" s="51"/>
    </row>
    <row r="280" spans="1:8" ht="15.75" x14ac:dyDescent="0.25">
      <c r="A280" s="12" t="s">
        <v>389</v>
      </c>
      <c r="B280" s="12" t="s">
        <v>390</v>
      </c>
      <c r="C280" s="12">
        <v>5</v>
      </c>
      <c r="D280" s="12">
        <v>3212.1</v>
      </c>
      <c r="E280" s="2">
        <v>0</v>
      </c>
      <c r="F280" s="2">
        <v>564</v>
      </c>
      <c r="G280" s="40">
        <v>0.47799999999999998</v>
      </c>
      <c r="H280" s="43">
        <f t="shared" si="76"/>
        <v>1535.3837999999998</v>
      </c>
    </row>
    <row r="281" spans="1:8" ht="15.75" x14ac:dyDescent="0.25">
      <c r="A281" s="13"/>
      <c r="B281" s="13"/>
      <c r="C281" s="13"/>
      <c r="D281" s="13"/>
      <c r="E281" s="25">
        <f>SUM(E280,F280)</f>
        <v>564</v>
      </c>
      <c r="F281" s="27"/>
      <c r="G281" s="41"/>
      <c r="H281" s="51"/>
    </row>
    <row r="282" spans="1:8" ht="15.75" x14ac:dyDescent="0.25">
      <c r="A282" s="12" t="s">
        <v>391</v>
      </c>
      <c r="B282" s="12" t="s">
        <v>392</v>
      </c>
      <c r="C282" s="12">
        <v>5</v>
      </c>
      <c r="D282" s="12">
        <v>3238.8</v>
      </c>
      <c r="E282" s="6">
        <v>1357.42</v>
      </c>
      <c r="F282" s="6">
        <v>1837.2037</v>
      </c>
      <c r="G282" s="40">
        <v>0.47799999999999998</v>
      </c>
      <c r="H282" s="43">
        <f t="shared" si="76"/>
        <v>1548.1464000000001</v>
      </c>
    </row>
    <row r="283" spans="1:8" ht="15.75" x14ac:dyDescent="0.25">
      <c r="A283" s="13"/>
      <c r="B283" s="13"/>
      <c r="C283" s="13"/>
      <c r="D283" s="13"/>
      <c r="E283" s="23">
        <f>SUM(E282,F282)</f>
        <v>3194.6237000000001</v>
      </c>
      <c r="F283" s="27"/>
      <c r="G283" s="41"/>
      <c r="H283" s="51"/>
    </row>
    <row r="284" spans="1:8" ht="15.75" x14ac:dyDescent="0.25">
      <c r="A284" s="12" t="s">
        <v>393</v>
      </c>
      <c r="B284" s="12" t="s">
        <v>394</v>
      </c>
      <c r="C284" s="12">
        <v>5</v>
      </c>
      <c r="D284" s="12">
        <v>4524.8999999999996</v>
      </c>
      <c r="E284" s="6">
        <v>1067.171</v>
      </c>
      <c r="F284" s="6">
        <v>679.21040000000005</v>
      </c>
      <c r="G284" s="40">
        <v>0.47799999999999998</v>
      </c>
      <c r="H284" s="43">
        <f t="shared" si="76"/>
        <v>2162.9021999999995</v>
      </c>
    </row>
    <row r="285" spans="1:8" ht="15.75" x14ac:dyDescent="0.25">
      <c r="A285" s="13"/>
      <c r="B285" s="13"/>
      <c r="C285" s="13"/>
      <c r="D285" s="13"/>
      <c r="E285" s="23">
        <f>SUM(E284,F284)</f>
        <v>1746.3814000000002</v>
      </c>
      <c r="F285" s="27"/>
      <c r="G285" s="41"/>
      <c r="H285" s="51"/>
    </row>
    <row r="286" spans="1:8" ht="15.75" x14ac:dyDescent="0.25">
      <c r="A286" s="12" t="s">
        <v>395</v>
      </c>
      <c r="B286" s="12" t="s">
        <v>396</v>
      </c>
      <c r="C286" s="12">
        <v>5</v>
      </c>
      <c r="D286" s="12">
        <v>4460.3</v>
      </c>
      <c r="E286" s="6">
        <v>1150.711</v>
      </c>
      <c r="F286" s="6">
        <v>2549.7125999999998</v>
      </c>
      <c r="G286" s="40">
        <v>0.47799999999999998</v>
      </c>
      <c r="H286" s="43">
        <f t="shared" si="76"/>
        <v>2132.0234</v>
      </c>
    </row>
    <row r="287" spans="1:8" ht="15.75" x14ac:dyDescent="0.25">
      <c r="A287" s="13"/>
      <c r="B287" s="13"/>
      <c r="C287" s="13"/>
      <c r="D287" s="13"/>
      <c r="E287" s="23">
        <f>SUM(E286,F286)</f>
        <v>3700.4236000000001</v>
      </c>
      <c r="F287" s="27"/>
      <c r="G287" s="41"/>
      <c r="H287" s="51"/>
    </row>
    <row r="288" spans="1:8" ht="15.75" x14ac:dyDescent="0.25">
      <c r="A288" s="12" t="s">
        <v>397</v>
      </c>
      <c r="B288" s="12" t="s">
        <v>398</v>
      </c>
      <c r="C288" s="12">
        <v>5</v>
      </c>
      <c r="D288" s="12">
        <v>4511.3999999999996</v>
      </c>
      <c r="E288" s="6">
        <v>1040.874</v>
      </c>
      <c r="F288" s="6">
        <v>2792.1597000000002</v>
      </c>
      <c r="G288" s="40">
        <v>0.47799999999999998</v>
      </c>
      <c r="H288" s="43">
        <f t="shared" si="76"/>
        <v>2156.4491999999996</v>
      </c>
    </row>
    <row r="289" spans="1:8" ht="15.75" x14ac:dyDescent="0.25">
      <c r="A289" s="13"/>
      <c r="B289" s="13"/>
      <c r="C289" s="13"/>
      <c r="D289" s="13"/>
      <c r="E289" s="23">
        <f>SUM(E288,F288)</f>
        <v>3833.0337</v>
      </c>
      <c r="F289" s="27"/>
      <c r="G289" s="41"/>
      <c r="H289" s="51"/>
    </row>
    <row r="290" spans="1:8" ht="15.75" x14ac:dyDescent="0.25">
      <c r="A290" s="12" t="s">
        <v>399</v>
      </c>
      <c r="B290" s="12" t="s">
        <v>400</v>
      </c>
      <c r="C290" s="12">
        <v>17</v>
      </c>
      <c r="D290" s="12">
        <v>8005.6</v>
      </c>
      <c r="E290" s="6">
        <v>968.44</v>
      </c>
      <c r="F290" s="6">
        <v>1328.8101999999999</v>
      </c>
      <c r="G290" s="40">
        <v>0.378</v>
      </c>
      <c r="H290" s="43">
        <f t="shared" si="76"/>
        <v>3026.1168000000002</v>
      </c>
    </row>
    <row r="291" spans="1:8" ht="15.75" x14ac:dyDescent="0.25">
      <c r="A291" s="13"/>
      <c r="B291" s="13"/>
      <c r="C291" s="13"/>
      <c r="D291" s="13"/>
      <c r="E291" s="23">
        <f>SUM(E290,F290)</f>
        <v>2297.2501999999999</v>
      </c>
      <c r="F291" s="27"/>
      <c r="G291" s="41"/>
      <c r="H291" s="51"/>
    </row>
    <row r="292" spans="1:8" ht="15.75" x14ac:dyDescent="0.25">
      <c r="A292" s="12" t="s">
        <v>401</v>
      </c>
      <c r="B292" s="12" t="s">
        <v>402</v>
      </c>
      <c r="C292" s="12">
        <v>5</v>
      </c>
      <c r="D292" s="12">
        <v>2670.6</v>
      </c>
      <c r="E292" s="6">
        <v>700.57809999999995</v>
      </c>
      <c r="F292" s="6">
        <v>265.23559999999998</v>
      </c>
      <c r="G292" s="40">
        <v>0.47799999999999998</v>
      </c>
      <c r="H292" s="43">
        <f t="shared" si="76"/>
        <v>1276.5467999999998</v>
      </c>
    </row>
    <row r="293" spans="1:8" ht="15.75" x14ac:dyDescent="0.25">
      <c r="A293" s="13"/>
      <c r="B293" s="13"/>
      <c r="C293" s="13"/>
      <c r="D293" s="13"/>
      <c r="E293" s="23">
        <f>SUM(E292,F292)</f>
        <v>965.81369999999993</v>
      </c>
      <c r="F293" s="27"/>
      <c r="G293" s="41"/>
      <c r="H293" s="51"/>
    </row>
    <row r="294" spans="1:8" ht="15.75" x14ac:dyDescent="0.25">
      <c r="A294" s="12" t="s">
        <v>403</v>
      </c>
      <c r="B294" s="12" t="s">
        <v>404</v>
      </c>
      <c r="C294" s="12">
        <v>9</v>
      </c>
      <c r="D294" s="12">
        <v>2229</v>
      </c>
      <c r="E294" s="6">
        <v>329.16680000000002</v>
      </c>
      <c r="F294" s="6">
        <v>1208.2731000000001</v>
      </c>
      <c r="G294" s="40">
        <v>0.378</v>
      </c>
      <c r="H294" s="43">
        <f t="shared" si="76"/>
        <v>842.56200000000001</v>
      </c>
    </row>
    <row r="295" spans="1:8" ht="15.75" x14ac:dyDescent="0.25">
      <c r="A295" s="13"/>
      <c r="B295" s="13"/>
      <c r="C295" s="13"/>
      <c r="D295" s="13"/>
      <c r="E295" s="23">
        <f>SUM(E294,F294)</f>
        <v>1537.4399000000001</v>
      </c>
      <c r="F295" s="27"/>
      <c r="G295" s="41"/>
      <c r="H295" s="51"/>
    </row>
    <row r="296" spans="1:8" ht="15.75" x14ac:dyDescent="0.25">
      <c r="A296" s="12" t="s">
        <v>405</v>
      </c>
      <c r="B296" s="12" t="s">
        <v>406</v>
      </c>
      <c r="C296" s="12">
        <v>9</v>
      </c>
      <c r="D296" s="12">
        <v>2323.1</v>
      </c>
      <c r="E296" s="6">
        <v>436.56270000000001</v>
      </c>
      <c r="F296" s="6">
        <v>1165.0942</v>
      </c>
      <c r="G296" s="40">
        <v>0.378</v>
      </c>
      <c r="H296" s="43">
        <f t="shared" si="76"/>
        <v>878.1318</v>
      </c>
    </row>
    <row r="297" spans="1:8" ht="15.75" x14ac:dyDescent="0.25">
      <c r="A297" s="13"/>
      <c r="B297" s="13"/>
      <c r="C297" s="13"/>
      <c r="D297" s="13"/>
      <c r="E297" s="23">
        <f>SUM(E296,F296)</f>
        <v>1601.6569</v>
      </c>
      <c r="F297" s="27"/>
      <c r="G297" s="41"/>
      <c r="H297" s="51"/>
    </row>
    <row r="298" spans="1:8" ht="15.75" x14ac:dyDescent="0.25">
      <c r="A298" s="12" t="s">
        <v>407</v>
      </c>
      <c r="B298" s="12" t="s">
        <v>408</v>
      </c>
      <c r="C298" s="12">
        <v>9</v>
      </c>
      <c r="D298" s="12">
        <v>2427.1</v>
      </c>
      <c r="E298" s="6">
        <v>375.46550000000002</v>
      </c>
      <c r="F298" s="6">
        <v>289.96260000000001</v>
      </c>
      <c r="G298" s="40">
        <v>0.378</v>
      </c>
      <c r="H298" s="43">
        <f t="shared" si="76"/>
        <v>917.44380000000001</v>
      </c>
    </row>
    <row r="299" spans="1:8" ht="15.75" x14ac:dyDescent="0.25">
      <c r="A299" s="13"/>
      <c r="B299" s="13"/>
      <c r="C299" s="13"/>
      <c r="D299" s="13"/>
      <c r="E299" s="23">
        <f>SUM(E298,F298)</f>
        <v>665.42810000000009</v>
      </c>
      <c r="F299" s="27"/>
      <c r="G299" s="41"/>
      <c r="H299" s="51"/>
    </row>
    <row r="300" spans="1:8" ht="15.75" x14ac:dyDescent="0.25">
      <c r="A300" s="12" t="s">
        <v>409</v>
      </c>
      <c r="B300" s="12" t="s">
        <v>410</v>
      </c>
      <c r="C300" s="12">
        <v>9</v>
      </c>
      <c r="D300" s="12">
        <v>2596.5</v>
      </c>
      <c r="E300" s="6">
        <v>469.04300000000001</v>
      </c>
      <c r="F300" s="6">
        <v>101.61020000000001</v>
      </c>
      <c r="G300" s="40">
        <v>0.378</v>
      </c>
      <c r="H300" s="43">
        <f t="shared" si="76"/>
        <v>981.47699999999998</v>
      </c>
    </row>
    <row r="301" spans="1:8" ht="15.75" x14ac:dyDescent="0.25">
      <c r="A301" s="13"/>
      <c r="B301" s="13"/>
      <c r="C301" s="13"/>
      <c r="D301" s="13"/>
      <c r="E301" s="23">
        <f>SUM(E300,F300)</f>
        <v>570.65319999999997</v>
      </c>
      <c r="F301" s="27"/>
      <c r="G301" s="41"/>
      <c r="H301" s="51"/>
    </row>
    <row r="302" spans="1:8" ht="15.75" x14ac:dyDescent="0.25">
      <c r="A302" s="12" t="s">
        <v>411</v>
      </c>
      <c r="B302" s="12" t="s">
        <v>412</v>
      </c>
      <c r="C302" s="12">
        <v>9</v>
      </c>
      <c r="D302" s="12">
        <v>8122.2</v>
      </c>
      <c r="E302" s="6">
        <v>1581.34</v>
      </c>
      <c r="F302" s="6">
        <v>1394.3989999999999</v>
      </c>
      <c r="G302" s="40">
        <v>0.378</v>
      </c>
      <c r="H302" s="43">
        <f t="shared" si="76"/>
        <v>3070.1916000000001</v>
      </c>
    </row>
    <row r="303" spans="1:8" ht="15.75" x14ac:dyDescent="0.25">
      <c r="A303" s="13"/>
      <c r="B303" s="13"/>
      <c r="C303" s="13"/>
      <c r="D303" s="13"/>
      <c r="E303" s="23">
        <f>SUM(E302,F302)</f>
        <v>2975.7389999999996</v>
      </c>
      <c r="F303" s="27"/>
      <c r="G303" s="41"/>
      <c r="H303" s="51"/>
    </row>
    <row r="304" spans="1:8" ht="15.75" x14ac:dyDescent="0.25">
      <c r="A304" s="12" t="s">
        <v>413</v>
      </c>
      <c r="B304" s="12" t="s">
        <v>414</v>
      </c>
      <c r="C304" s="12">
        <v>5</v>
      </c>
      <c r="D304" s="12">
        <v>2507.3000000000002</v>
      </c>
      <c r="E304" s="6">
        <v>672.02260000000001</v>
      </c>
      <c r="F304" s="6">
        <v>1751.53</v>
      </c>
      <c r="G304" s="40">
        <v>0.47799999999999998</v>
      </c>
      <c r="H304" s="43">
        <f t="shared" si="76"/>
        <v>1198.4893999999999</v>
      </c>
    </row>
    <row r="305" spans="1:8" ht="15.75" x14ac:dyDescent="0.25">
      <c r="A305" s="13"/>
      <c r="B305" s="13"/>
      <c r="C305" s="13"/>
      <c r="D305" s="13"/>
      <c r="E305" s="23">
        <f>SUM(E304,F304)</f>
        <v>2423.5526</v>
      </c>
      <c r="F305" s="27"/>
      <c r="G305" s="41"/>
      <c r="H305" s="51"/>
    </row>
    <row r="306" spans="1:8" ht="15.75" x14ac:dyDescent="0.25">
      <c r="A306" s="12" t="s">
        <v>415</v>
      </c>
      <c r="B306" s="12" t="s">
        <v>416</v>
      </c>
      <c r="C306" s="12">
        <v>5</v>
      </c>
      <c r="D306" s="12">
        <v>2487.1999999999998</v>
      </c>
      <c r="E306" s="6">
        <v>893.85590000000002</v>
      </c>
      <c r="F306" s="6">
        <v>520.97479999999996</v>
      </c>
      <c r="G306" s="40">
        <v>0.47799999999999998</v>
      </c>
      <c r="H306" s="43">
        <f t="shared" si="76"/>
        <v>1188.8815999999999</v>
      </c>
    </row>
    <row r="307" spans="1:8" ht="15.75" x14ac:dyDescent="0.25">
      <c r="A307" s="13"/>
      <c r="B307" s="13"/>
      <c r="C307" s="13"/>
      <c r="D307" s="13"/>
      <c r="E307" s="23">
        <f>SUM(E306,F306)</f>
        <v>1414.8307</v>
      </c>
      <c r="F307" s="27"/>
      <c r="G307" s="41"/>
      <c r="H307" s="51"/>
    </row>
    <row r="308" spans="1:8" ht="15.75" x14ac:dyDescent="0.25">
      <c r="A308" s="12" t="s">
        <v>417</v>
      </c>
      <c r="B308" s="12" t="s">
        <v>418</v>
      </c>
      <c r="C308" s="12">
        <v>5</v>
      </c>
      <c r="D308" s="12">
        <v>2468.9</v>
      </c>
      <c r="E308" s="6">
        <v>1088.175</v>
      </c>
      <c r="F308" s="6">
        <v>508.43549999999999</v>
      </c>
      <c r="G308" s="40">
        <v>0.47799999999999998</v>
      </c>
      <c r="H308" s="43">
        <f t="shared" si="76"/>
        <v>1180.1342</v>
      </c>
    </row>
    <row r="309" spans="1:8" ht="15.75" x14ac:dyDescent="0.25">
      <c r="A309" s="13"/>
      <c r="B309" s="13"/>
      <c r="C309" s="13"/>
      <c r="D309" s="13"/>
      <c r="E309" s="23">
        <f>SUM(E308,F308)</f>
        <v>1596.6105</v>
      </c>
      <c r="F309" s="27"/>
      <c r="G309" s="41"/>
      <c r="H309" s="51"/>
    </row>
    <row r="310" spans="1:8" ht="15.75" x14ac:dyDescent="0.25">
      <c r="A310" s="12" t="s">
        <v>419</v>
      </c>
      <c r="B310" s="12" t="s">
        <v>420</v>
      </c>
      <c r="C310" s="12">
        <v>25</v>
      </c>
      <c r="D310" s="12">
        <v>12935.7</v>
      </c>
      <c r="E310" s="6">
        <v>1892.479</v>
      </c>
      <c r="F310" s="6">
        <v>99.662499999999994</v>
      </c>
      <c r="G310" s="40">
        <v>0.47799999999999998</v>
      </c>
      <c r="H310" s="43">
        <f t="shared" ref="H310:H328" si="77">D310*G310</f>
        <v>6183.2646000000004</v>
      </c>
    </row>
    <row r="311" spans="1:8" ht="15.75" x14ac:dyDescent="0.25">
      <c r="A311" s="13"/>
      <c r="B311" s="13"/>
      <c r="C311" s="13"/>
      <c r="D311" s="13"/>
      <c r="E311" s="23">
        <f>SUM(E310,F310)</f>
        <v>1992.1415</v>
      </c>
      <c r="F311" s="27"/>
      <c r="G311" s="41"/>
      <c r="H311" s="51"/>
    </row>
    <row r="312" spans="1:8" ht="15.75" x14ac:dyDescent="0.25">
      <c r="A312" s="12" t="s">
        <v>421</v>
      </c>
      <c r="B312" s="12" t="s">
        <v>422</v>
      </c>
      <c r="C312" s="12">
        <v>5</v>
      </c>
      <c r="D312" s="12">
        <v>2938.2</v>
      </c>
      <c r="E312" s="6">
        <v>853.78750000000002</v>
      </c>
      <c r="F312" s="6">
        <v>1267.9052999999999</v>
      </c>
      <c r="G312" s="40">
        <v>0.378</v>
      </c>
      <c r="H312" s="43">
        <f t="shared" si="77"/>
        <v>1110.6396</v>
      </c>
    </row>
    <row r="313" spans="1:8" ht="15.75" x14ac:dyDescent="0.25">
      <c r="A313" s="13"/>
      <c r="B313" s="13"/>
      <c r="C313" s="13"/>
      <c r="D313" s="13"/>
      <c r="E313" s="23">
        <f>SUM(E312,F312)</f>
        <v>2121.6927999999998</v>
      </c>
      <c r="F313" s="27"/>
      <c r="G313" s="41"/>
      <c r="H313" s="51"/>
    </row>
    <row r="314" spans="1:8" ht="15.75" x14ac:dyDescent="0.25">
      <c r="A314" s="12" t="s">
        <v>423</v>
      </c>
      <c r="B314" s="12" t="s">
        <v>424</v>
      </c>
      <c r="C314" s="12">
        <v>24</v>
      </c>
      <c r="D314" s="12">
        <v>11566.4</v>
      </c>
      <c r="E314" s="6">
        <v>321.30450000000002</v>
      </c>
      <c r="F314" s="6">
        <v>789.69550000000004</v>
      </c>
      <c r="G314" s="40">
        <v>0.378</v>
      </c>
      <c r="H314" s="43">
        <f t="shared" si="77"/>
        <v>4372.0991999999997</v>
      </c>
    </row>
    <row r="315" spans="1:8" ht="15.75" x14ac:dyDescent="0.25">
      <c r="A315" s="13"/>
      <c r="B315" s="13"/>
      <c r="C315" s="13"/>
      <c r="D315" s="13"/>
      <c r="E315" s="23">
        <f>SUM(E314,F314)</f>
        <v>1111</v>
      </c>
      <c r="F315" s="27"/>
      <c r="G315" s="41"/>
      <c r="H315" s="51"/>
    </row>
    <row r="316" spans="1:8" ht="15.75" x14ac:dyDescent="0.25">
      <c r="A316" s="12" t="s">
        <v>425</v>
      </c>
      <c r="B316" s="12" t="s">
        <v>426</v>
      </c>
      <c r="C316" s="12">
        <v>14</v>
      </c>
      <c r="D316" s="12">
        <v>9866.9</v>
      </c>
      <c r="E316" s="6">
        <v>1072.5229999999999</v>
      </c>
      <c r="F316" s="6">
        <v>574.26160000000004</v>
      </c>
      <c r="G316" s="40">
        <v>0.378</v>
      </c>
      <c r="H316" s="43">
        <f t="shared" si="77"/>
        <v>3729.6882000000001</v>
      </c>
    </row>
    <row r="317" spans="1:8" ht="15.75" x14ac:dyDescent="0.25">
      <c r="A317" s="13"/>
      <c r="B317" s="13"/>
      <c r="C317" s="13"/>
      <c r="D317" s="13"/>
      <c r="E317" s="23">
        <f>SUM(E316,F316)</f>
        <v>1646.7846</v>
      </c>
      <c r="F317" s="27"/>
      <c r="G317" s="41"/>
      <c r="H317" s="51"/>
    </row>
    <row r="318" spans="1:8" ht="15.75" x14ac:dyDescent="0.25">
      <c r="A318" s="12" t="s">
        <v>427</v>
      </c>
      <c r="B318" s="12" t="s">
        <v>428</v>
      </c>
      <c r="C318" s="12">
        <v>16</v>
      </c>
      <c r="D318" s="12">
        <v>7110.1</v>
      </c>
      <c r="E318" s="6">
        <v>246.73089999999999</v>
      </c>
      <c r="F318" s="6">
        <v>353.08749999999998</v>
      </c>
      <c r="G318" s="40">
        <v>0.378</v>
      </c>
      <c r="H318" s="43">
        <f t="shared" si="77"/>
        <v>2687.6178</v>
      </c>
    </row>
    <row r="319" spans="1:8" ht="15.75" x14ac:dyDescent="0.25">
      <c r="A319" s="13"/>
      <c r="B319" s="13"/>
      <c r="C319" s="13"/>
      <c r="D319" s="13"/>
      <c r="E319" s="23">
        <f>SUM(E318,F318)</f>
        <v>599.8184</v>
      </c>
      <c r="F319" s="27"/>
      <c r="G319" s="41"/>
      <c r="H319" s="51"/>
    </row>
    <row r="320" spans="1:8" ht="15.75" x14ac:dyDescent="0.25">
      <c r="A320" s="12" t="s">
        <v>429</v>
      </c>
      <c r="B320" s="12" t="s">
        <v>430</v>
      </c>
      <c r="C320" s="12">
        <v>5</v>
      </c>
      <c r="D320" s="12">
        <v>6171.3</v>
      </c>
      <c r="E320" s="6">
        <v>1491.933</v>
      </c>
      <c r="F320" s="6">
        <v>2756.0313000000001</v>
      </c>
      <c r="G320" s="40">
        <v>0.47799999999999998</v>
      </c>
      <c r="H320" s="43">
        <f t="shared" si="77"/>
        <v>2949.8813999999998</v>
      </c>
    </row>
    <row r="321" spans="1:8" ht="15.75" x14ac:dyDescent="0.25">
      <c r="A321" s="13"/>
      <c r="B321" s="13"/>
      <c r="C321" s="13"/>
      <c r="D321" s="13"/>
      <c r="E321" s="23">
        <f>SUM(E320,F320)</f>
        <v>4247.9642999999996</v>
      </c>
      <c r="F321" s="27"/>
      <c r="G321" s="41"/>
      <c r="H321" s="51"/>
    </row>
    <row r="322" spans="1:8" ht="15.75" x14ac:dyDescent="0.25">
      <c r="A322" s="12" t="s">
        <v>431</v>
      </c>
      <c r="B322" s="12" t="s">
        <v>432</v>
      </c>
      <c r="C322" s="12">
        <v>5</v>
      </c>
      <c r="D322" s="12">
        <v>4546.1000000000004</v>
      </c>
      <c r="E322" s="6">
        <v>1112.2840000000001</v>
      </c>
      <c r="F322" s="6">
        <v>879.90610000000004</v>
      </c>
      <c r="G322" s="40">
        <v>0.47799999999999998</v>
      </c>
      <c r="H322" s="43">
        <f t="shared" si="77"/>
        <v>2173.0358000000001</v>
      </c>
    </row>
    <row r="323" spans="1:8" ht="15.75" x14ac:dyDescent="0.25">
      <c r="A323" s="13"/>
      <c r="B323" s="13"/>
      <c r="C323" s="13"/>
      <c r="D323" s="13"/>
      <c r="E323" s="23">
        <f>SUM(E322,F322)</f>
        <v>1992.1901000000003</v>
      </c>
      <c r="F323" s="27"/>
      <c r="G323" s="41"/>
      <c r="H323" s="51"/>
    </row>
    <row r="324" spans="1:8" ht="15.75" x14ac:dyDescent="0.25">
      <c r="A324" s="12" t="s">
        <v>433</v>
      </c>
      <c r="B324" s="12" t="s">
        <v>434</v>
      </c>
      <c r="C324" s="12">
        <v>13</v>
      </c>
      <c r="D324" s="12">
        <v>4580.3</v>
      </c>
      <c r="E324" s="6">
        <v>349.04730000000001</v>
      </c>
      <c r="F324" s="6">
        <v>832.98839999999996</v>
      </c>
      <c r="G324" s="40">
        <v>0.378</v>
      </c>
      <c r="H324" s="43">
        <f t="shared" si="77"/>
        <v>1731.3534000000002</v>
      </c>
    </row>
    <row r="325" spans="1:8" ht="15.75" x14ac:dyDescent="0.25">
      <c r="A325" s="13"/>
      <c r="B325" s="13"/>
      <c r="C325" s="13"/>
      <c r="D325" s="13"/>
      <c r="E325" s="23">
        <f>SUM(E324,F324)</f>
        <v>1182.0356999999999</v>
      </c>
      <c r="F325" s="27"/>
      <c r="G325" s="41"/>
      <c r="H325" s="51"/>
    </row>
    <row r="326" spans="1:8" ht="15.75" x14ac:dyDescent="0.25">
      <c r="A326" s="12" t="s">
        <v>435</v>
      </c>
      <c r="B326" s="12" t="s">
        <v>436</v>
      </c>
      <c r="C326" s="12">
        <v>16</v>
      </c>
      <c r="D326" s="12">
        <v>11849.6</v>
      </c>
      <c r="E326" s="6">
        <v>1091.6369999999999</v>
      </c>
      <c r="F326" s="6">
        <v>1330.432</v>
      </c>
      <c r="G326" s="40">
        <v>0.378</v>
      </c>
      <c r="H326" s="43">
        <f t="shared" si="77"/>
        <v>4479.1487999999999</v>
      </c>
    </row>
    <row r="327" spans="1:8" ht="15.75" x14ac:dyDescent="0.25">
      <c r="A327" s="13"/>
      <c r="B327" s="13"/>
      <c r="C327" s="13"/>
      <c r="D327" s="13"/>
      <c r="E327" s="23">
        <f>SUM(E326,F326)</f>
        <v>2422.069</v>
      </c>
      <c r="F327" s="27"/>
      <c r="G327" s="41"/>
      <c r="H327" s="51"/>
    </row>
    <row r="328" spans="1:8" ht="15.75" x14ac:dyDescent="0.25">
      <c r="A328" s="12" t="s">
        <v>437</v>
      </c>
      <c r="B328" s="12" t="s">
        <v>438</v>
      </c>
      <c r="C328" s="12">
        <v>4</v>
      </c>
      <c r="D328" s="12">
        <v>2557.6</v>
      </c>
      <c r="E328" s="6">
        <v>1177.2439999999999</v>
      </c>
      <c r="F328" s="6">
        <v>771.58630000000005</v>
      </c>
      <c r="G328" s="40">
        <v>0.47799999999999998</v>
      </c>
      <c r="H328" s="43">
        <f t="shared" si="77"/>
        <v>1222.5328</v>
      </c>
    </row>
    <row r="329" spans="1:8" ht="15.75" x14ac:dyDescent="0.25">
      <c r="A329" s="13"/>
      <c r="B329" s="13"/>
      <c r="C329" s="13"/>
      <c r="D329" s="13"/>
      <c r="E329" s="23">
        <f>SUM(E328,F328)</f>
        <v>1948.8303000000001</v>
      </c>
      <c r="F329" s="27"/>
      <c r="G329" s="41"/>
      <c r="H329" s="51"/>
    </row>
    <row r="330" spans="1:8" ht="15.75" x14ac:dyDescent="0.25">
      <c r="A330" s="18" t="s">
        <v>439</v>
      </c>
      <c r="B330" s="12" t="s">
        <v>440</v>
      </c>
      <c r="C330" s="12">
        <v>25</v>
      </c>
      <c r="D330" s="12">
        <v>18036.2</v>
      </c>
      <c r="E330" s="6">
        <v>5025</v>
      </c>
      <c r="F330" s="6">
        <v>1532.2692999999999</v>
      </c>
      <c r="G330" s="40">
        <v>0.378</v>
      </c>
      <c r="H330" s="43">
        <f>D330*G330</f>
        <v>6817.6836000000003</v>
      </c>
    </row>
    <row r="331" spans="1:8" ht="15.75" x14ac:dyDescent="0.25">
      <c r="A331" s="19"/>
      <c r="B331" s="13"/>
      <c r="C331" s="13"/>
      <c r="D331" s="13"/>
      <c r="E331" s="15">
        <f>SUM(E330,F330)</f>
        <v>6557.2692999999999</v>
      </c>
      <c r="F331" s="15"/>
      <c r="G331" s="41"/>
      <c r="H331" s="51"/>
    </row>
    <row r="332" spans="1:8" ht="15.75" x14ac:dyDescent="0.25">
      <c r="A332" s="12" t="s">
        <v>441</v>
      </c>
      <c r="B332" s="12" t="s">
        <v>442</v>
      </c>
      <c r="C332" s="12"/>
      <c r="D332" s="12"/>
      <c r="E332" s="2"/>
      <c r="F332" s="6">
        <v>219.21809999999999</v>
      </c>
      <c r="G332" s="40"/>
      <c r="H332" s="43"/>
    </row>
    <row r="333" spans="1:8" ht="39" customHeight="1" x14ac:dyDescent="0.25">
      <c r="A333" s="13"/>
      <c r="B333" s="13"/>
      <c r="C333" s="13"/>
      <c r="D333" s="13"/>
      <c r="E333" s="15">
        <f>SUM(E332,F332)</f>
        <v>219.21809999999999</v>
      </c>
      <c r="F333" s="15"/>
      <c r="G333" s="41"/>
      <c r="H333" s="51"/>
    </row>
    <row r="334" spans="1:8" ht="15.75" x14ac:dyDescent="0.25">
      <c r="A334" s="12" t="s">
        <v>443</v>
      </c>
      <c r="B334" s="12" t="s">
        <v>444</v>
      </c>
      <c r="C334" s="12"/>
      <c r="D334" s="12"/>
      <c r="E334" s="2"/>
      <c r="F334" s="6">
        <v>369.8836</v>
      </c>
      <c r="G334" s="40"/>
      <c r="H334" s="43"/>
    </row>
    <row r="335" spans="1:8" ht="51" customHeight="1" x14ac:dyDescent="0.25">
      <c r="A335" s="13"/>
      <c r="B335" s="13"/>
      <c r="C335" s="13"/>
      <c r="D335" s="13"/>
      <c r="E335" s="15">
        <f>SUM(E334,F334)</f>
        <v>369.8836</v>
      </c>
      <c r="F335" s="15"/>
      <c r="G335" s="41"/>
      <c r="H335" s="51"/>
    </row>
    <row r="336" spans="1:8" ht="15.75" x14ac:dyDescent="0.25">
      <c r="A336" s="12" t="s">
        <v>445</v>
      </c>
      <c r="B336" s="12" t="s">
        <v>446</v>
      </c>
      <c r="C336" s="12"/>
      <c r="D336" s="12"/>
      <c r="E336" s="2"/>
      <c r="F336" s="6">
        <v>464.57979999999998</v>
      </c>
      <c r="G336" s="40"/>
      <c r="H336" s="43"/>
    </row>
    <row r="337" spans="1:8" ht="15.75" x14ac:dyDescent="0.25">
      <c r="A337" s="13"/>
      <c r="B337" s="13"/>
      <c r="C337" s="13"/>
      <c r="D337" s="13"/>
      <c r="E337" s="15">
        <f>SUM(E336,F336)</f>
        <v>464.57979999999998</v>
      </c>
      <c r="F337" s="15"/>
      <c r="G337" s="41"/>
      <c r="H337" s="51"/>
    </row>
    <row r="338" spans="1:8" ht="49.5" customHeight="1" x14ac:dyDescent="0.25">
      <c r="A338" s="12" t="s">
        <v>447</v>
      </c>
      <c r="B338" s="14" t="s">
        <v>448</v>
      </c>
      <c r="C338" s="14"/>
      <c r="D338" s="14"/>
      <c r="E338" s="2"/>
      <c r="F338" s="6">
        <v>654.6</v>
      </c>
      <c r="G338" s="39"/>
      <c r="H338" s="37"/>
    </row>
    <row r="339" spans="1:8" ht="49.5" customHeight="1" x14ac:dyDescent="0.25">
      <c r="A339" s="13"/>
      <c r="B339" s="14"/>
      <c r="C339" s="14"/>
      <c r="D339" s="14"/>
      <c r="E339" s="15">
        <f>SUM(E338,F338)</f>
        <v>654.6</v>
      </c>
      <c r="F339" s="15"/>
      <c r="G339" s="39"/>
      <c r="H339" s="37"/>
    </row>
    <row r="340" spans="1:8" ht="49.5" customHeight="1" x14ac:dyDescent="0.25">
      <c r="A340" s="12" t="s">
        <v>449</v>
      </c>
      <c r="B340" s="14" t="s">
        <v>450</v>
      </c>
      <c r="C340" s="14"/>
      <c r="D340" s="14"/>
      <c r="E340" s="6"/>
      <c r="F340" s="6">
        <v>678.89589999999998</v>
      </c>
      <c r="G340" s="39"/>
      <c r="H340" s="37"/>
    </row>
    <row r="341" spans="1:8" ht="49.5" customHeight="1" x14ac:dyDescent="0.25">
      <c r="A341" s="13"/>
      <c r="B341" s="14"/>
      <c r="C341" s="14"/>
      <c r="D341" s="14"/>
      <c r="E341" s="15">
        <f>SUM(E340,F340)</f>
        <v>678.89589999999998</v>
      </c>
      <c r="F341" s="15"/>
      <c r="G341" s="39"/>
      <c r="H341" s="37"/>
    </row>
    <row r="342" spans="1:8" ht="15.75" x14ac:dyDescent="0.25">
      <c r="A342" s="12" t="s">
        <v>451</v>
      </c>
      <c r="B342" s="12" t="s">
        <v>452</v>
      </c>
      <c r="C342" s="12"/>
      <c r="D342" s="12"/>
      <c r="E342" s="2"/>
      <c r="F342" s="6">
        <v>263.94690000000003</v>
      </c>
      <c r="G342" s="40"/>
      <c r="H342" s="43"/>
    </row>
    <row r="343" spans="1:8" ht="15.75" x14ac:dyDescent="0.25">
      <c r="A343" s="13"/>
      <c r="B343" s="13"/>
      <c r="C343" s="13"/>
      <c r="D343" s="13"/>
      <c r="E343" s="15">
        <f>SUM(E342,F342)</f>
        <v>263.94690000000003</v>
      </c>
      <c r="F343" s="15"/>
      <c r="G343" s="41"/>
      <c r="H343" s="51"/>
    </row>
    <row r="344" spans="1:8" ht="15.75" x14ac:dyDescent="0.25">
      <c r="A344" s="12" t="s">
        <v>453</v>
      </c>
      <c r="B344" s="12" t="s">
        <v>454</v>
      </c>
      <c r="C344" s="12"/>
      <c r="D344" s="12"/>
      <c r="E344" s="2"/>
      <c r="F344" s="6">
        <v>248.06950000000001</v>
      </c>
      <c r="G344" s="40"/>
      <c r="H344" s="43"/>
    </row>
    <row r="345" spans="1:8" ht="15.75" x14ac:dyDescent="0.25">
      <c r="A345" s="13"/>
      <c r="B345" s="13"/>
      <c r="C345" s="13"/>
      <c r="D345" s="13"/>
      <c r="E345" s="15">
        <f>SUM(E344,F344)</f>
        <v>248.06950000000001</v>
      </c>
      <c r="F345" s="15"/>
      <c r="G345" s="41"/>
      <c r="H345" s="51"/>
    </row>
    <row r="346" spans="1:8" ht="15.75" x14ac:dyDescent="0.25">
      <c r="A346" s="12" t="s">
        <v>455</v>
      </c>
      <c r="B346" s="12" t="s">
        <v>456</v>
      </c>
      <c r="C346" s="12"/>
      <c r="D346" s="12"/>
      <c r="E346" s="2"/>
      <c r="F346" s="6">
        <v>251.4</v>
      </c>
      <c r="G346" s="40"/>
      <c r="H346" s="43"/>
    </row>
    <row r="347" spans="1:8" ht="15.75" x14ac:dyDescent="0.25">
      <c r="A347" s="13"/>
      <c r="B347" s="13"/>
      <c r="C347" s="13"/>
      <c r="D347" s="13"/>
      <c r="E347" s="15">
        <f>SUM(E346,F346)</f>
        <v>251.4</v>
      </c>
      <c r="F347" s="15"/>
      <c r="G347" s="41"/>
      <c r="H347" s="51"/>
    </row>
    <row r="348" spans="1:8" ht="15.75" x14ac:dyDescent="0.25">
      <c r="A348" s="12" t="s">
        <v>457</v>
      </c>
      <c r="B348" s="14" t="s">
        <v>458</v>
      </c>
      <c r="C348" s="14"/>
      <c r="D348" s="14"/>
      <c r="E348" s="2"/>
      <c r="F348" s="6">
        <v>195.1403</v>
      </c>
      <c r="G348" s="39"/>
      <c r="H348" s="37"/>
    </row>
    <row r="349" spans="1:8" ht="55.5" customHeight="1" x14ac:dyDescent="0.25">
      <c r="A349" s="13"/>
      <c r="B349" s="14"/>
      <c r="C349" s="14"/>
      <c r="D349" s="14"/>
      <c r="E349" s="15">
        <f>SUM(E348,F348)</f>
        <v>195.1403</v>
      </c>
      <c r="F349" s="15"/>
      <c r="G349" s="39"/>
      <c r="H349" s="37"/>
    </row>
    <row r="350" spans="1:8" ht="20.25" customHeight="1" x14ac:dyDescent="0.25">
      <c r="A350" s="12" t="s">
        <v>459</v>
      </c>
      <c r="B350" s="12" t="s">
        <v>460</v>
      </c>
      <c r="C350" s="12"/>
      <c r="D350" s="12"/>
      <c r="E350" s="6"/>
      <c r="F350" s="6">
        <v>227.1917</v>
      </c>
      <c r="G350" s="40"/>
      <c r="H350" s="43"/>
    </row>
    <row r="351" spans="1:8" ht="20.25" customHeight="1" x14ac:dyDescent="0.25">
      <c r="A351" s="13"/>
      <c r="B351" s="13"/>
      <c r="C351" s="13"/>
      <c r="D351" s="13"/>
      <c r="E351" s="15">
        <f>SUM(E350,F350)</f>
        <v>227.1917</v>
      </c>
      <c r="F351" s="15"/>
      <c r="G351" s="41"/>
      <c r="H351" s="51"/>
    </row>
    <row r="352" spans="1:8" ht="20.25" customHeight="1" x14ac:dyDescent="0.25">
      <c r="A352" s="12" t="s">
        <v>461</v>
      </c>
      <c r="B352" s="12" t="s">
        <v>462</v>
      </c>
      <c r="C352" s="12"/>
      <c r="D352" s="12"/>
      <c r="E352" s="6"/>
      <c r="F352" s="6">
        <v>507.36869999999999</v>
      </c>
      <c r="G352" s="40"/>
      <c r="H352" s="43"/>
    </row>
    <row r="353" spans="1:8" ht="20.25" customHeight="1" x14ac:dyDescent="0.25">
      <c r="A353" s="13"/>
      <c r="B353" s="13"/>
      <c r="C353" s="13"/>
      <c r="D353" s="13"/>
      <c r="E353" s="15">
        <f>SUM(E352,F352)</f>
        <v>507.36869999999999</v>
      </c>
      <c r="F353" s="15"/>
      <c r="G353" s="41"/>
      <c r="H353" s="51"/>
    </row>
    <row r="354" spans="1:8" ht="15.75" x14ac:dyDescent="0.25">
      <c r="A354" s="12" t="s">
        <v>463</v>
      </c>
      <c r="B354" s="18" t="s">
        <v>464</v>
      </c>
      <c r="C354" s="12"/>
      <c r="D354" s="12"/>
      <c r="E354" s="6"/>
      <c r="F354" s="6">
        <v>161.9442</v>
      </c>
      <c r="G354" s="40"/>
      <c r="H354" s="43"/>
    </row>
    <row r="355" spans="1:8" ht="15.75" x14ac:dyDescent="0.25">
      <c r="A355" s="13"/>
      <c r="B355" s="19"/>
      <c r="C355" s="13"/>
      <c r="D355" s="13"/>
      <c r="E355" s="15">
        <f>SUM(E354,F354)</f>
        <v>161.9442</v>
      </c>
      <c r="F355" s="15"/>
      <c r="G355" s="41"/>
      <c r="H355" s="51"/>
    </row>
    <row r="356" spans="1:8" ht="15.75" x14ac:dyDescent="0.25">
      <c r="A356" s="12" t="s">
        <v>465</v>
      </c>
      <c r="B356" s="12" t="s">
        <v>466</v>
      </c>
      <c r="C356" s="12"/>
      <c r="D356" s="12"/>
      <c r="E356" s="6"/>
      <c r="F356" s="6">
        <v>228.7441</v>
      </c>
      <c r="G356" s="40"/>
      <c r="H356" s="43"/>
    </row>
    <row r="357" spans="1:8" ht="50.25" customHeight="1" x14ac:dyDescent="0.25">
      <c r="A357" s="13"/>
      <c r="B357" s="13"/>
      <c r="C357" s="13"/>
      <c r="D357" s="13"/>
      <c r="E357" s="15">
        <f>SUM(E356,F356)</f>
        <v>228.7441</v>
      </c>
      <c r="F357" s="15"/>
      <c r="G357" s="41"/>
      <c r="H357" s="51"/>
    </row>
    <row r="358" spans="1:8" ht="15.75" x14ac:dyDescent="0.25">
      <c r="A358" s="12" t="s">
        <v>467</v>
      </c>
      <c r="B358" s="12" t="s">
        <v>468</v>
      </c>
      <c r="C358" s="12"/>
      <c r="D358" s="12"/>
      <c r="E358" s="6"/>
      <c r="F358" s="6">
        <v>331.3433</v>
      </c>
      <c r="G358" s="40"/>
      <c r="H358" s="43"/>
    </row>
    <row r="359" spans="1:8" ht="15.75" x14ac:dyDescent="0.25">
      <c r="A359" s="13"/>
      <c r="B359" s="13"/>
      <c r="C359" s="13"/>
      <c r="D359" s="13"/>
      <c r="E359" s="15">
        <f>SUM(E358,F358)</f>
        <v>331.3433</v>
      </c>
      <c r="F359" s="15"/>
      <c r="G359" s="41"/>
      <c r="H359" s="51"/>
    </row>
    <row r="360" spans="1:8" ht="15.75" x14ac:dyDescent="0.25">
      <c r="A360" s="12" t="s">
        <v>469</v>
      </c>
      <c r="B360" s="12" t="s">
        <v>470</v>
      </c>
      <c r="C360" s="12"/>
      <c r="D360" s="12"/>
      <c r="E360" s="6"/>
      <c r="F360" s="6">
        <v>475.36680000000001</v>
      </c>
      <c r="G360" s="40"/>
      <c r="H360" s="43"/>
    </row>
    <row r="361" spans="1:8" ht="53.25" customHeight="1" x14ac:dyDescent="0.25">
      <c r="A361" s="13"/>
      <c r="B361" s="13"/>
      <c r="C361" s="13"/>
      <c r="D361" s="13"/>
      <c r="E361" s="15">
        <f>SUM(E360,F360)</f>
        <v>475.36680000000001</v>
      </c>
      <c r="F361" s="15"/>
      <c r="G361" s="41"/>
      <c r="H361" s="51"/>
    </row>
    <row r="362" spans="1:8" ht="15.75" x14ac:dyDescent="0.25">
      <c r="A362" s="12" t="s">
        <v>471</v>
      </c>
      <c r="B362" s="12" t="s">
        <v>472</v>
      </c>
      <c r="C362" s="12"/>
      <c r="D362" s="12"/>
      <c r="E362" s="6"/>
      <c r="F362" s="6">
        <v>557.976</v>
      </c>
      <c r="G362" s="40"/>
      <c r="H362" s="43"/>
    </row>
    <row r="363" spans="1:8" ht="41.25" customHeight="1" x14ac:dyDescent="0.25">
      <c r="A363" s="13"/>
      <c r="B363" s="13"/>
      <c r="C363" s="13"/>
      <c r="D363" s="13"/>
      <c r="E363" s="15">
        <f>SUM(E362,F362)</f>
        <v>557.976</v>
      </c>
      <c r="F363" s="15"/>
      <c r="G363" s="41"/>
      <c r="H363" s="51"/>
    </row>
    <row r="364" spans="1:8" ht="15.75" x14ac:dyDescent="0.25">
      <c r="A364" s="12" t="s">
        <v>473</v>
      </c>
      <c r="B364" s="12" t="s">
        <v>474</v>
      </c>
      <c r="C364" s="12"/>
      <c r="D364" s="12"/>
      <c r="E364" s="6"/>
      <c r="F364" s="6">
        <v>683.7183</v>
      </c>
      <c r="G364" s="40"/>
      <c r="H364" s="43"/>
    </row>
    <row r="365" spans="1:8" ht="15.75" x14ac:dyDescent="0.25">
      <c r="A365" s="13"/>
      <c r="B365" s="13"/>
      <c r="C365" s="13"/>
      <c r="D365" s="13"/>
      <c r="E365" s="15">
        <f>SUM(E364,F364)</f>
        <v>683.7183</v>
      </c>
      <c r="F365" s="15"/>
      <c r="G365" s="41"/>
      <c r="H365" s="51"/>
    </row>
    <row r="366" spans="1:8" ht="15.75" x14ac:dyDescent="0.25">
      <c r="A366" s="12" t="s">
        <v>475</v>
      </c>
      <c r="B366" s="12" t="s">
        <v>476</v>
      </c>
      <c r="C366" s="12"/>
      <c r="D366" s="12"/>
      <c r="E366" s="6"/>
      <c r="F366" s="6">
        <v>347.66199999999998</v>
      </c>
      <c r="G366" s="40"/>
      <c r="H366" s="43"/>
    </row>
    <row r="367" spans="1:8" ht="15.75" x14ac:dyDescent="0.25">
      <c r="A367" s="13"/>
      <c r="B367" s="13"/>
      <c r="C367" s="13"/>
      <c r="D367" s="13"/>
      <c r="E367" s="15">
        <f>SUM(E366,F366)</f>
        <v>347.66199999999998</v>
      </c>
      <c r="F367" s="15"/>
      <c r="G367" s="41"/>
      <c r="H367" s="51"/>
    </row>
    <row r="368" spans="1:8" ht="15.75" x14ac:dyDescent="0.25">
      <c r="A368" s="12" t="s">
        <v>477</v>
      </c>
      <c r="B368" s="12" t="s">
        <v>478</v>
      </c>
      <c r="C368" s="12"/>
      <c r="D368" s="12"/>
      <c r="E368" s="6"/>
      <c r="F368" s="6">
        <v>215.09960000000001</v>
      </c>
      <c r="G368" s="40"/>
      <c r="H368" s="43"/>
    </row>
    <row r="369" spans="1:8" ht="15.75" x14ac:dyDescent="0.25">
      <c r="A369" s="13"/>
      <c r="B369" s="13"/>
      <c r="C369" s="13"/>
      <c r="D369" s="13"/>
      <c r="E369" s="15">
        <f>SUM(E368,F368)</f>
        <v>215.09960000000001</v>
      </c>
      <c r="F369" s="15"/>
      <c r="G369" s="41"/>
      <c r="H369" s="51"/>
    </row>
    <row r="370" spans="1:8" ht="15.75" x14ac:dyDescent="0.25">
      <c r="A370" s="12" t="s">
        <v>479</v>
      </c>
      <c r="B370" s="12" t="s">
        <v>480</v>
      </c>
      <c r="C370" s="12"/>
      <c r="D370" s="12"/>
      <c r="E370" s="6"/>
      <c r="F370" s="6">
        <v>576.64689999999996</v>
      </c>
      <c r="G370" s="40"/>
      <c r="H370" s="43"/>
    </row>
    <row r="371" spans="1:8" ht="37.5" customHeight="1" x14ac:dyDescent="0.25">
      <c r="A371" s="13"/>
      <c r="B371" s="13"/>
      <c r="C371" s="13"/>
      <c r="D371" s="13"/>
      <c r="E371" s="15">
        <f>SUM(E370,F370)</f>
        <v>576.64689999999996</v>
      </c>
      <c r="F371" s="15"/>
      <c r="G371" s="41"/>
      <c r="H371" s="51"/>
    </row>
    <row r="372" spans="1:8" ht="15.75" x14ac:dyDescent="0.25">
      <c r="A372" s="12" t="s">
        <v>481</v>
      </c>
      <c r="B372" s="12" t="s">
        <v>482</v>
      </c>
      <c r="C372" s="12"/>
      <c r="D372" s="12"/>
      <c r="E372" s="6"/>
      <c r="F372" s="6">
        <v>1014.0311</v>
      </c>
      <c r="G372" s="40"/>
      <c r="H372" s="43"/>
    </row>
    <row r="373" spans="1:8" ht="39" customHeight="1" x14ac:dyDescent="0.25">
      <c r="A373" s="13"/>
      <c r="B373" s="13"/>
      <c r="C373" s="13"/>
      <c r="D373" s="13"/>
      <c r="E373" s="15">
        <f>SUM(E372,F372)</f>
        <v>1014.0311</v>
      </c>
      <c r="F373" s="15"/>
      <c r="G373" s="41"/>
      <c r="H373" s="51"/>
    </row>
    <row r="374" spans="1:8" ht="15.75" x14ac:dyDescent="0.25">
      <c r="A374" s="12" t="s">
        <v>483</v>
      </c>
      <c r="B374" s="12" t="s">
        <v>484</v>
      </c>
      <c r="C374" s="12"/>
      <c r="D374" s="12"/>
      <c r="E374" s="6"/>
      <c r="F374" s="6">
        <v>726.73019999999997</v>
      </c>
      <c r="G374" s="40"/>
      <c r="H374" s="43"/>
    </row>
    <row r="375" spans="1:8" ht="36" customHeight="1" x14ac:dyDescent="0.25">
      <c r="A375" s="13"/>
      <c r="B375" s="13"/>
      <c r="C375" s="13"/>
      <c r="D375" s="13"/>
      <c r="E375" s="15">
        <f>SUM(E374,F374)</f>
        <v>726.73019999999997</v>
      </c>
      <c r="F375" s="15"/>
      <c r="G375" s="41"/>
      <c r="H375" s="51"/>
    </row>
    <row r="376" spans="1:8" ht="15.75" x14ac:dyDescent="0.25">
      <c r="A376" s="12" t="s">
        <v>485</v>
      </c>
      <c r="B376" s="54" t="s">
        <v>486</v>
      </c>
      <c r="C376" s="12"/>
      <c r="D376" s="12"/>
      <c r="E376" s="6"/>
      <c r="F376" s="6">
        <v>259.58350000000002</v>
      </c>
      <c r="G376" s="40"/>
      <c r="H376" s="43"/>
    </row>
    <row r="377" spans="1:8" ht="15.75" x14ac:dyDescent="0.25">
      <c r="A377" s="13"/>
      <c r="B377" s="55"/>
      <c r="C377" s="13"/>
      <c r="D377" s="13"/>
      <c r="E377" s="15">
        <f>SUM(E376,F376)</f>
        <v>259.58350000000002</v>
      </c>
      <c r="F377" s="15"/>
      <c r="G377" s="41"/>
      <c r="H377" s="51"/>
    </row>
    <row r="378" spans="1:8" ht="15.75" x14ac:dyDescent="0.25">
      <c r="A378" s="12" t="s">
        <v>487</v>
      </c>
      <c r="B378" s="54" t="s">
        <v>488</v>
      </c>
      <c r="C378" s="12"/>
      <c r="D378" s="12"/>
      <c r="E378" s="6"/>
      <c r="F378" s="6">
        <v>1011.4675999999999</v>
      </c>
      <c r="G378" s="40"/>
      <c r="H378" s="43"/>
    </row>
    <row r="379" spans="1:8" ht="15.75" x14ac:dyDescent="0.25">
      <c r="A379" s="13"/>
      <c r="B379" s="55"/>
      <c r="C379" s="13"/>
      <c r="D379" s="13"/>
      <c r="E379" s="15">
        <f>SUM(E378,F378)</f>
        <v>1011.4675999999999</v>
      </c>
      <c r="F379" s="15"/>
      <c r="G379" s="41"/>
      <c r="H379" s="51"/>
    </row>
    <row r="380" spans="1:8" ht="15.75" x14ac:dyDescent="0.25">
      <c r="A380" s="14" t="s">
        <v>489</v>
      </c>
      <c r="B380" s="54" t="s">
        <v>490</v>
      </c>
      <c r="C380" s="12"/>
      <c r="D380" s="12"/>
      <c r="E380" s="6"/>
      <c r="F380" s="6">
        <v>178.9753</v>
      </c>
      <c r="G380" s="40"/>
      <c r="H380" s="43"/>
    </row>
    <row r="381" spans="1:8" ht="15.75" x14ac:dyDescent="0.25">
      <c r="A381" s="14"/>
      <c r="B381" s="55"/>
      <c r="C381" s="13"/>
      <c r="D381" s="13"/>
      <c r="E381" s="15">
        <f>SUM(E380,F380)</f>
        <v>178.9753</v>
      </c>
      <c r="F381" s="15"/>
      <c r="G381" s="41"/>
      <c r="H381" s="51"/>
    </row>
    <row r="382" spans="1:8" ht="15.75" x14ac:dyDescent="0.25">
      <c r="A382" s="14" t="s">
        <v>491</v>
      </c>
      <c r="B382" s="54" t="s">
        <v>492</v>
      </c>
      <c r="C382" s="12"/>
      <c r="D382" s="12"/>
      <c r="E382" s="6"/>
      <c r="F382" s="6">
        <v>223.0592</v>
      </c>
      <c r="G382" s="40"/>
      <c r="H382" s="43"/>
    </row>
    <row r="383" spans="1:8" ht="15.75" x14ac:dyDescent="0.25">
      <c r="A383" s="14"/>
      <c r="B383" s="55"/>
      <c r="C383" s="13"/>
      <c r="D383" s="13"/>
      <c r="E383" s="15">
        <f>SUM(E382,F382)</f>
        <v>223.0592</v>
      </c>
      <c r="F383" s="15"/>
      <c r="G383" s="41"/>
      <c r="H383" s="51"/>
    </row>
    <row r="384" spans="1:8" ht="15.75" x14ac:dyDescent="0.25">
      <c r="A384" s="14" t="s">
        <v>493</v>
      </c>
      <c r="B384" s="14" t="s">
        <v>494</v>
      </c>
      <c r="C384" s="14"/>
      <c r="D384" s="14"/>
      <c r="E384" s="2"/>
      <c r="F384" s="2">
        <v>716.1</v>
      </c>
      <c r="G384" s="14"/>
      <c r="H384" s="14"/>
    </row>
    <row r="385" spans="1:8" ht="15.75" x14ac:dyDescent="0.25">
      <c r="A385" s="14"/>
      <c r="B385" s="14"/>
      <c r="C385" s="14"/>
      <c r="D385" s="14"/>
      <c r="E385" s="15">
        <f>SUM(E384,F384)</f>
        <v>716.1</v>
      </c>
      <c r="F385" s="15"/>
      <c r="G385" s="14"/>
      <c r="H385" s="14"/>
    </row>
    <row r="386" spans="1:8" ht="15.75" x14ac:dyDescent="0.25">
      <c r="A386" s="14" t="s">
        <v>495</v>
      </c>
      <c r="B386" s="14" t="s">
        <v>496</v>
      </c>
      <c r="C386" s="14"/>
      <c r="D386" s="14"/>
      <c r="E386" s="2"/>
      <c r="F386" s="2">
        <v>272.7</v>
      </c>
      <c r="G386" s="14"/>
      <c r="H386" s="14"/>
    </row>
    <row r="387" spans="1:8" ht="15.75" x14ac:dyDescent="0.25">
      <c r="A387" s="14"/>
      <c r="B387" s="14"/>
      <c r="C387" s="14"/>
      <c r="D387" s="14"/>
      <c r="E387" s="25">
        <f>E386+F386</f>
        <v>272.7</v>
      </c>
      <c r="F387" s="27"/>
      <c r="G387" s="14"/>
      <c r="H387" s="14"/>
    </row>
    <row r="388" spans="1:8" ht="15.75" x14ac:dyDescent="0.25">
      <c r="A388" s="25" t="s">
        <v>501</v>
      </c>
      <c r="B388" s="26"/>
      <c r="C388" s="26"/>
      <c r="D388" s="26"/>
      <c r="E388" s="26"/>
      <c r="F388" s="26"/>
      <c r="G388" s="26"/>
      <c r="H388" s="27"/>
    </row>
    <row r="389" spans="1:8" ht="15.75" x14ac:dyDescent="0.25">
      <c r="A389" s="12" t="s">
        <v>502</v>
      </c>
      <c r="B389" s="12" t="s">
        <v>503</v>
      </c>
      <c r="C389" s="12">
        <v>25</v>
      </c>
      <c r="D389" s="12">
        <v>12175.6</v>
      </c>
      <c r="E389" s="6">
        <v>2738</v>
      </c>
      <c r="F389" s="6">
        <v>496.13929999999999</v>
      </c>
      <c r="G389" s="40">
        <v>0.378</v>
      </c>
      <c r="H389" s="43">
        <f>D389*G389</f>
        <v>4602.3768</v>
      </c>
    </row>
    <row r="390" spans="1:8" ht="15.75" x14ac:dyDescent="0.25">
      <c r="A390" s="13"/>
      <c r="B390" s="13"/>
      <c r="C390" s="13"/>
      <c r="D390" s="13"/>
      <c r="E390" s="23">
        <f>SUM(E389,F389)</f>
        <v>3234.1392999999998</v>
      </c>
      <c r="F390" s="24"/>
      <c r="G390" s="41"/>
      <c r="H390" s="51"/>
    </row>
    <row r="391" spans="1:8" ht="15.75" x14ac:dyDescent="0.25">
      <c r="A391" s="12" t="s">
        <v>504</v>
      </c>
      <c r="B391" s="12" t="s">
        <v>505</v>
      </c>
      <c r="C391" s="12">
        <v>9</v>
      </c>
      <c r="D391" s="12">
        <v>2282.6</v>
      </c>
      <c r="E391" s="6">
        <v>453</v>
      </c>
      <c r="F391" s="6">
        <v>166</v>
      </c>
      <c r="G391" s="40">
        <v>0.378</v>
      </c>
      <c r="H391" s="43">
        <f>D391*G391</f>
        <v>862.82279999999992</v>
      </c>
    </row>
    <row r="392" spans="1:8" ht="15.75" x14ac:dyDescent="0.25">
      <c r="A392" s="13"/>
      <c r="B392" s="13"/>
      <c r="C392" s="13"/>
      <c r="D392" s="13"/>
      <c r="E392" s="23">
        <f>SUM(E391,F391)</f>
        <v>619</v>
      </c>
      <c r="F392" s="24"/>
      <c r="G392" s="41"/>
      <c r="H392" s="51"/>
    </row>
    <row r="393" spans="1:8" ht="15.75" x14ac:dyDescent="0.25">
      <c r="A393" s="12" t="s">
        <v>506</v>
      </c>
      <c r="B393" s="12" t="s">
        <v>507</v>
      </c>
      <c r="C393" s="12">
        <v>9</v>
      </c>
      <c r="D393" s="12">
        <v>2336.8000000000002</v>
      </c>
      <c r="E393" s="6">
        <v>723</v>
      </c>
      <c r="F393" s="6">
        <f>SUM(145.6394+119.9303)</f>
        <v>265.56970000000001</v>
      </c>
      <c r="G393" s="40">
        <v>0.378</v>
      </c>
      <c r="H393" s="43">
        <f>D393*G393</f>
        <v>883.31040000000007</v>
      </c>
    </row>
    <row r="394" spans="1:8" ht="15.75" x14ac:dyDescent="0.25">
      <c r="A394" s="13"/>
      <c r="B394" s="13"/>
      <c r="C394" s="13"/>
      <c r="D394" s="13"/>
      <c r="E394" s="23">
        <f>SUM(E393,F393)</f>
        <v>988.56970000000001</v>
      </c>
      <c r="F394" s="24"/>
      <c r="G394" s="41"/>
      <c r="H394" s="51"/>
    </row>
    <row r="395" spans="1:8" ht="15.75" x14ac:dyDescent="0.25">
      <c r="A395" s="12" t="s">
        <v>508</v>
      </c>
      <c r="B395" s="12" t="s">
        <v>509</v>
      </c>
      <c r="C395" s="12">
        <v>9</v>
      </c>
      <c r="D395" s="12">
        <v>9914.17</v>
      </c>
      <c r="E395" s="6">
        <v>1507</v>
      </c>
      <c r="F395" s="6">
        <v>918.24379999999996</v>
      </c>
      <c r="G395" s="40">
        <v>0.378</v>
      </c>
      <c r="H395" s="43">
        <f>D395*G395</f>
        <v>3747.5562599999998</v>
      </c>
    </row>
    <row r="396" spans="1:8" ht="15.75" x14ac:dyDescent="0.25">
      <c r="A396" s="13"/>
      <c r="B396" s="13"/>
      <c r="C396" s="13"/>
      <c r="D396" s="13"/>
      <c r="E396" s="23">
        <f>SUM(E395,F395)</f>
        <v>2425.2438000000002</v>
      </c>
      <c r="F396" s="24"/>
      <c r="G396" s="41"/>
      <c r="H396" s="51"/>
    </row>
    <row r="397" spans="1:8" ht="15.75" x14ac:dyDescent="0.25">
      <c r="A397" s="12" t="s">
        <v>510</v>
      </c>
      <c r="B397" s="12" t="s">
        <v>511</v>
      </c>
      <c r="C397" s="12">
        <v>19</v>
      </c>
      <c r="D397" s="12">
        <v>7800.3</v>
      </c>
      <c r="E397" s="6">
        <v>1445.3222000000001</v>
      </c>
      <c r="F397" s="6">
        <v>339.76139999999998</v>
      </c>
      <c r="G397" s="40">
        <v>0.378</v>
      </c>
      <c r="H397" s="43">
        <f>D397*G397</f>
        <v>2948.5134000000003</v>
      </c>
    </row>
    <row r="398" spans="1:8" ht="15.75" x14ac:dyDescent="0.25">
      <c r="A398" s="13"/>
      <c r="B398" s="13"/>
      <c r="C398" s="13"/>
      <c r="D398" s="13"/>
      <c r="E398" s="23">
        <f>SUM(E397,F397)</f>
        <v>1785.0835999999999</v>
      </c>
      <c r="F398" s="24"/>
      <c r="G398" s="41"/>
      <c r="H398" s="51"/>
    </row>
    <row r="399" spans="1:8" ht="15.75" x14ac:dyDescent="0.25">
      <c r="A399" s="12" t="s">
        <v>512</v>
      </c>
      <c r="B399" s="12" t="s">
        <v>513</v>
      </c>
      <c r="C399" s="12"/>
      <c r="D399" s="12"/>
      <c r="E399" s="6"/>
      <c r="F399" s="8">
        <v>98.543400000000005</v>
      </c>
      <c r="G399" s="40"/>
      <c r="H399" s="43"/>
    </row>
    <row r="400" spans="1:8" ht="15.75" x14ac:dyDescent="0.25">
      <c r="A400" s="13"/>
      <c r="B400" s="13"/>
      <c r="C400" s="13"/>
      <c r="D400" s="13"/>
      <c r="E400" s="23">
        <f>E399+F399</f>
        <v>98.543400000000005</v>
      </c>
      <c r="F400" s="24"/>
      <c r="G400" s="41"/>
      <c r="H400" s="51"/>
    </row>
    <row r="401" spans="1:8" ht="15.75" x14ac:dyDescent="0.25">
      <c r="A401" s="12" t="s">
        <v>514</v>
      </c>
      <c r="B401" s="12" t="s">
        <v>515</v>
      </c>
      <c r="C401" s="12"/>
      <c r="D401" s="12"/>
      <c r="E401" s="6"/>
      <c r="F401" s="6">
        <v>306.96719999999999</v>
      </c>
      <c r="G401" s="40"/>
      <c r="H401" s="43"/>
    </row>
    <row r="402" spans="1:8" ht="15.75" x14ac:dyDescent="0.25">
      <c r="A402" s="13"/>
      <c r="B402" s="13"/>
      <c r="C402" s="13"/>
      <c r="D402" s="13"/>
      <c r="E402" s="23">
        <f>E401+F401</f>
        <v>306.96719999999999</v>
      </c>
      <c r="F402" s="24"/>
      <c r="G402" s="41"/>
      <c r="H402" s="51"/>
    </row>
    <row r="403" spans="1:8" ht="15.75" x14ac:dyDescent="0.25">
      <c r="A403" s="12" t="s">
        <v>516</v>
      </c>
      <c r="B403" s="18" t="s">
        <v>517</v>
      </c>
      <c r="C403" s="12"/>
      <c r="D403" s="12"/>
      <c r="E403" s="6"/>
      <c r="F403" s="8">
        <v>252.45699999999999</v>
      </c>
      <c r="G403" s="40"/>
      <c r="H403" s="43"/>
    </row>
    <row r="404" spans="1:8" ht="15.75" x14ac:dyDescent="0.25">
      <c r="A404" s="13"/>
      <c r="B404" s="19"/>
      <c r="C404" s="13"/>
      <c r="D404" s="13"/>
      <c r="E404" s="23">
        <f>E403+F403</f>
        <v>252.45699999999999</v>
      </c>
      <c r="F404" s="24"/>
      <c r="G404" s="41"/>
      <c r="H404" s="51"/>
    </row>
    <row r="405" spans="1:8" ht="15.75" x14ac:dyDescent="0.25">
      <c r="A405" s="12" t="s">
        <v>518</v>
      </c>
      <c r="B405" s="18" t="s">
        <v>519</v>
      </c>
      <c r="C405" s="12"/>
      <c r="D405" s="12"/>
      <c r="E405" s="6"/>
      <c r="F405" s="8">
        <v>576.57849999999996</v>
      </c>
      <c r="G405" s="40"/>
      <c r="H405" s="43"/>
    </row>
    <row r="406" spans="1:8" ht="15.75" x14ac:dyDescent="0.25">
      <c r="A406" s="13"/>
      <c r="B406" s="19"/>
      <c r="C406" s="13"/>
      <c r="D406" s="13"/>
      <c r="E406" s="23">
        <f>E405+F405</f>
        <v>576.57849999999996</v>
      </c>
      <c r="F406" s="24"/>
      <c r="G406" s="41"/>
      <c r="H406" s="51"/>
    </row>
    <row r="407" spans="1:8" ht="15.75" x14ac:dyDescent="0.25">
      <c r="A407" s="25" t="s">
        <v>499</v>
      </c>
      <c r="B407" s="26"/>
      <c r="C407" s="26"/>
      <c r="D407" s="26"/>
      <c r="E407" s="26"/>
      <c r="F407" s="26"/>
      <c r="G407" s="26"/>
      <c r="H407" s="27"/>
    </row>
    <row r="408" spans="1:8" ht="15.75" x14ac:dyDescent="0.25">
      <c r="A408" s="12" t="s">
        <v>158</v>
      </c>
      <c r="B408" s="12" t="s">
        <v>159</v>
      </c>
      <c r="C408" s="12">
        <v>5</v>
      </c>
      <c r="D408" s="12">
        <v>2764.2</v>
      </c>
      <c r="E408" s="6">
        <v>773.995</v>
      </c>
      <c r="F408" s="6">
        <v>2230.1372000000001</v>
      </c>
      <c r="G408" s="40">
        <v>0.47799999999999998</v>
      </c>
      <c r="H408" s="43">
        <f>D408*G408</f>
        <v>1321.2875999999999</v>
      </c>
    </row>
    <row r="409" spans="1:8" ht="15.75" x14ac:dyDescent="0.25">
      <c r="A409" s="13"/>
      <c r="B409" s="13"/>
      <c r="C409" s="13"/>
      <c r="D409" s="13"/>
      <c r="E409" s="23">
        <f>SUM(E408,F408)</f>
        <v>3004.1322</v>
      </c>
      <c r="F409" s="24"/>
      <c r="G409" s="41"/>
      <c r="H409" s="51"/>
    </row>
    <row r="410" spans="1:8" ht="15.75" x14ac:dyDescent="0.25">
      <c r="A410" s="12" t="s">
        <v>160</v>
      </c>
      <c r="B410" s="12" t="s">
        <v>161</v>
      </c>
      <c r="C410" s="12">
        <v>5</v>
      </c>
      <c r="D410" s="12">
        <v>3353.61</v>
      </c>
      <c r="E410" s="6">
        <v>707.04010000000005</v>
      </c>
      <c r="F410" s="6">
        <v>1412.2943</v>
      </c>
      <c r="G410" s="40">
        <v>0.47799999999999998</v>
      </c>
      <c r="H410" s="43">
        <f t="shared" ref="H410:H456" si="78">D410*G410</f>
        <v>1603.02558</v>
      </c>
    </row>
    <row r="411" spans="1:8" ht="15.75" x14ac:dyDescent="0.25">
      <c r="A411" s="13"/>
      <c r="B411" s="13"/>
      <c r="C411" s="13"/>
      <c r="D411" s="13"/>
      <c r="E411" s="23">
        <f>SUM(E410,F410)</f>
        <v>2119.3344000000002</v>
      </c>
      <c r="F411" s="24"/>
      <c r="G411" s="41"/>
      <c r="H411" s="51"/>
    </row>
    <row r="412" spans="1:8" ht="15.75" x14ac:dyDescent="0.25">
      <c r="A412" s="12" t="s">
        <v>162</v>
      </c>
      <c r="B412" s="12" t="s">
        <v>163</v>
      </c>
      <c r="C412" s="12">
        <v>5</v>
      </c>
      <c r="D412" s="12">
        <v>3531.8</v>
      </c>
      <c r="E412" s="6">
        <v>628.50120000000004</v>
      </c>
      <c r="F412" s="6">
        <v>1174.8697999999999</v>
      </c>
      <c r="G412" s="40">
        <v>0.47799999999999998</v>
      </c>
      <c r="H412" s="43">
        <f t="shared" si="78"/>
        <v>1688.2003999999999</v>
      </c>
    </row>
    <row r="413" spans="1:8" ht="15.75" x14ac:dyDescent="0.25">
      <c r="A413" s="13"/>
      <c r="B413" s="13"/>
      <c r="C413" s="13"/>
      <c r="D413" s="13"/>
      <c r="E413" s="23">
        <f>SUM(E412,F412)</f>
        <v>1803.3710000000001</v>
      </c>
      <c r="F413" s="24"/>
      <c r="G413" s="41"/>
      <c r="H413" s="51"/>
    </row>
    <row r="414" spans="1:8" ht="15.75" x14ac:dyDescent="0.25">
      <c r="A414" s="12" t="s">
        <v>164</v>
      </c>
      <c r="B414" s="12" t="s">
        <v>165</v>
      </c>
      <c r="C414" s="12">
        <v>5</v>
      </c>
      <c r="D414" s="12">
        <v>2577.4</v>
      </c>
      <c r="E414" s="6">
        <v>591.03489999999999</v>
      </c>
      <c r="F414" s="6">
        <v>1705.2011</v>
      </c>
      <c r="G414" s="40">
        <v>0.47799999999999998</v>
      </c>
      <c r="H414" s="43">
        <f t="shared" si="78"/>
        <v>1231.9972</v>
      </c>
    </row>
    <row r="415" spans="1:8" ht="15.75" x14ac:dyDescent="0.25">
      <c r="A415" s="13"/>
      <c r="B415" s="13"/>
      <c r="C415" s="13"/>
      <c r="D415" s="13"/>
      <c r="E415" s="23">
        <f>SUM(E414,F414)</f>
        <v>2296.2359999999999</v>
      </c>
      <c r="F415" s="24"/>
      <c r="G415" s="41"/>
      <c r="H415" s="51"/>
    </row>
    <row r="416" spans="1:8" ht="15.75" x14ac:dyDescent="0.25">
      <c r="A416" s="12" t="s">
        <v>166</v>
      </c>
      <c r="B416" s="12" t="s">
        <v>167</v>
      </c>
      <c r="C416" s="12">
        <v>5</v>
      </c>
      <c r="D416" s="12">
        <v>3548.3</v>
      </c>
      <c r="E416" s="6">
        <v>886.86479999999995</v>
      </c>
      <c r="F416" s="6">
        <v>1079.2126000000001</v>
      </c>
      <c r="G416" s="40">
        <v>0.47799999999999998</v>
      </c>
      <c r="H416" s="43">
        <f t="shared" si="78"/>
        <v>1696.0874000000001</v>
      </c>
    </row>
    <row r="417" spans="1:8" ht="15.75" x14ac:dyDescent="0.25">
      <c r="A417" s="13"/>
      <c r="B417" s="13"/>
      <c r="C417" s="13"/>
      <c r="D417" s="13"/>
      <c r="E417" s="23">
        <f>SUM(E416,F416)</f>
        <v>1966.0774000000001</v>
      </c>
      <c r="F417" s="24"/>
      <c r="G417" s="41"/>
      <c r="H417" s="51"/>
    </row>
    <row r="418" spans="1:8" ht="15.75" x14ac:dyDescent="0.25">
      <c r="A418" s="12" t="s">
        <v>168</v>
      </c>
      <c r="B418" s="12" t="s">
        <v>169</v>
      </c>
      <c r="C418" s="12">
        <v>5</v>
      </c>
      <c r="D418" s="12">
        <v>2591.1</v>
      </c>
      <c r="E418" s="6">
        <v>644.03030000000001</v>
      </c>
      <c r="F418" s="6">
        <v>794.4674</v>
      </c>
      <c r="G418" s="40">
        <v>0.47799999999999998</v>
      </c>
      <c r="H418" s="43">
        <f t="shared" si="78"/>
        <v>1238.5457999999999</v>
      </c>
    </row>
    <row r="419" spans="1:8" ht="15.75" x14ac:dyDescent="0.25">
      <c r="A419" s="13"/>
      <c r="B419" s="13"/>
      <c r="C419" s="13"/>
      <c r="D419" s="13"/>
      <c r="E419" s="23">
        <f>SUM(E418,F418)</f>
        <v>1438.4976999999999</v>
      </c>
      <c r="F419" s="24"/>
      <c r="G419" s="41"/>
      <c r="H419" s="51"/>
    </row>
    <row r="420" spans="1:8" ht="15.75" x14ac:dyDescent="0.25">
      <c r="A420" s="12" t="s">
        <v>170</v>
      </c>
      <c r="B420" s="12" t="s">
        <v>171</v>
      </c>
      <c r="C420" s="12">
        <v>5</v>
      </c>
      <c r="D420" s="12">
        <v>2600.6999999999998</v>
      </c>
      <c r="E420" s="6">
        <v>544.48519999999996</v>
      </c>
      <c r="F420" s="6">
        <v>1469.027</v>
      </c>
      <c r="G420" s="40">
        <v>0.47799999999999998</v>
      </c>
      <c r="H420" s="43">
        <f t="shared" si="78"/>
        <v>1243.1345999999999</v>
      </c>
    </row>
    <row r="421" spans="1:8" ht="15.75" x14ac:dyDescent="0.25">
      <c r="A421" s="13"/>
      <c r="B421" s="13"/>
      <c r="C421" s="13"/>
      <c r="D421" s="13"/>
      <c r="E421" s="23">
        <f>SUM(E420,F420)</f>
        <v>2013.5122000000001</v>
      </c>
      <c r="F421" s="24"/>
      <c r="G421" s="41"/>
      <c r="H421" s="51"/>
    </row>
    <row r="422" spans="1:8" ht="15.75" x14ac:dyDescent="0.25">
      <c r="A422" s="12" t="s">
        <v>172</v>
      </c>
      <c r="B422" s="12" t="s">
        <v>173</v>
      </c>
      <c r="C422" s="12">
        <v>17</v>
      </c>
      <c r="D422" s="12">
        <v>9759.7999999999993</v>
      </c>
      <c r="E422" s="6">
        <v>2710.0619000000002</v>
      </c>
      <c r="F422" s="6">
        <v>1721.7249999999999</v>
      </c>
      <c r="G422" s="40">
        <v>0.378</v>
      </c>
      <c r="H422" s="43">
        <f t="shared" si="78"/>
        <v>3689.2043999999996</v>
      </c>
    </row>
    <row r="423" spans="1:8" ht="15.75" x14ac:dyDescent="0.25">
      <c r="A423" s="13"/>
      <c r="B423" s="13"/>
      <c r="C423" s="13"/>
      <c r="D423" s="13"/>
      <c r="E423" s="23">
        <f>SUM(E422,F422)</f>
        <v>4431.7869000000001</v>
      </c>
      <c r="F423" s="24"/>
      <c r="G423" s="41"/>
      <c r="H423" s="51"/>
    </row>
    <row r="424" spans="1:8" ht="15.75" x14ac:dyDescent="0.25">
      <c r="A424" s="12" t="s">
        <v>174</v>
      </c>
      <c r="B424" s="12" t="s">
        <v>175</v>
      </c>
      <c r="C424" s="12">
        <v>9</v>
      </c>
      <c r="D424" s="12">
        <v>7689.5</v>
      </c>
      <c r="E424" s="6">
        <v>2086.8121999999998</v>
      </c>
      <c r="F424" s="6">
        <v>4810.3383000000003</v>
      </c>
      <c r="G424" s="40">
        <v>0.378</v>
      </c>
      <c r="H424" s="43">
        <f t="shared" si="78"/>
        <v>2906.6309999999999</v>
      </c>
    </row>
    <row r="425" spans="1:8" ht="15.75" x14ac:dyDescent="0.25">
      <c r="A425" s="13"/>
      <c r="B425" s="13"/>
      <c r="C425" s="13"/>
      <c r="D425" s="13"/>
      <c r="E425" s="23">
        <f>SUM(E424,F424)</f>
        <v>6897.1504999999997</v>
      </c>
      <c r="F425" s="24"/>
      <c r="G425" s="41"/>
      <c r="H425" s="51"/>
    </row>
    <row r="426" spans="1:8" ht="15.75" x14ac:dyDescent="0.25">
      <c r="A426" s="12" t="s">
        <v>176</v>
      </c>
      <c r="B426" s="12" t="s">
        <v>177</v>
      </c>
      <c r="C426" s="12">
        <v>5</v>
      </c>
      <c r="D426" s="12">
        <v>3516.51</v>
      </c>
      <c r="E426" s="6">
        <v>814.32839999999999</v>
      </c>
      <c r="F426" s="6">
        <v>1147.8678</v>
      </c>
      <c r="G426" s="40">
        <v>0.47799999999999998</v>
      </c>
      <c r="H426" s="43">
        <f t="shared" si="78"/>
        <v>1680.8917799999999</v>
      </c>
    </row>
    <row r="427" spans="1:8" ht="15.75" x14ac:dyDescent="0.25">
      <c r="A427" s="13"/>
      <c r="B427" s="13"/>
      <c r="C427" s="13"/>
      <c r="D427" s="13"/>
      <c r="E427" s="23">
        <f>SUM(E426,F426)</f>
        <v>1962.1961999999999</v>
      </c>
      <c r="F427" s="24"/>
      <c r="G427" s="41"/>
      <c r="H427" s="51"/>
    </row>
    <row r="428" spans="1:8" ht="15.75" x14ac:dyDescent="0.25">
      <c r="A428" s="12" t="s">
        <v>178</v>
      </c>
      <c r="B428" s="12" t="s">
        <v>179</v>
      </c>
      <c r="C428" s="12">
        <v>5</v>
      </c>
      <c r="D428" s="12">
        <v>2921.4</v>
      </c>
      <c r="E428" s="6">
        <v>831.85839999999996</v>
      </c>
      <c r="F428" s="6">
        <v>1685.3779</v>
      </c>
      <c r="G428" s="40">
        <v>0.47799999999999998</v>
      </c>
      <c r="H428" s="43">
        <f t="shared" si="78"/>
        <v>1396.4292</v>
      </c>
    </row>
    <row r="429" spans="1:8" ht="15.75" x14ac:dyDescent="0.25">
      <c r="A429" s="13"/>
      <c r="B429" s="13"/>
      <c r="C429" s="13"/>
      <c r="D429" s="13"/>
      <c r="E429" s="23">
        <f>SUM(E428,F428)</f>
        <v>2517.2363</v>
      </c>
      <c r="F429" s="24"/>
      <c r="G429" s="41"/>
      <c r="H429" s="51"/>
    </row>
    <row r="430" spans="1:8" ht="15.75" x14ac:dyDescent="0.25">
      <c r="A430" s="12" t="s">
        <v>180</v>
      </c>
      <c r="B430" s="12" t="s">
        <v>181</v>
      </c>
      <c r="C430" s="12">
        <v>15</v>
      </c>
      <c r="D430" s="12">
        <v>11764.9</v>
      </c>
      <c r="E430" s="7">
        <v>2391.4261999999999</v>
      </c>
      <c r="F430" s="6">
        <v>1954.6405</v>
      </c>
      <c r="G430" s="40">
        <v>0.378</v>
      </c>
      <c r="H430" s="43">
        <f t="shared" si="78"/>
        <v>4447.1322</v>
      </c>
    </row>
    <row r="431" spans="1:8" ht="15.75" x14ac:dyDescent="0.25">
      <c r="A431" s="13"/>
      <c r="B431" s="13"/>
      <c r="C431" s="13"/>
      <c r="D431" s="13"/>
      <c r="E431" s="23">
        <f>SUM(E430,F430)</f>
        <v>4346.0666999999994</v>
      </c>
      <c r="F431" s="24"/>
      <c r="G431" s="41"/>
      <c r="H431" s="51"/>
    </row>
    <row r="432" spans="1:8" ht="15.75" x14ac:dyDescent="0.25">
      <c r="A432" s="12" t="s">
        <v>182</v>
      </c>
      <c r="B432" s="12" t="s">
        <v>183</v>
      </c>
      <c r="C432" s="12">
        <v>5</v>
      </c>
      <c r="D432" s="12">
        <v>6095.5</v>
      </c>
      <c r="E432" s="6">
        <v>1808.0698</v>
      </c>
      <c r="F432" s="6">
        <v>360.99279999999999</v>
      </c>
      <c r="G432" s="40">
        <v>0.47799999999999998</v>
      </c>
      <c r="H432" s="43">
        <f t="shared" si="78"/>
        <v>2913.6489999999999</v>
      </c>
    </row>
    <row r="433" spans="1:8" ht="15.75" x14ac:dyDescent="0.25">
      <c r="A433" s="13"/>
      <c r="B433" s="13"/>
      <c r="C433" s="13"/>
      <c r="D433" s="13"/>
      <c r="E433" s="23">
        <f>SUM(E432,F432)</f>
        <v>2169.0626000000002</v>
      </c>
      <c r="F433" s="24"/>
      <c r="G433" s="41"/>
      <c r="H433" s="51"/>
    </row>
    <row r="434" spans="1:8" ht="15.75" x14ac:dyDescent="0.25">
      <c r="A434" s="12" t="s">
        <v>184</v>
      </c>
      <c r="B434" s="12" t="s">
        <v>185</v>
      </c>
      <c r="C434" s="12">
        <v>5</v>
      </c>
      <c r="D434" s="12">
        <v>3139.1</v>
      </c>
      <c r="E434" s="6">
        <v>713.02919999999995</v>
      </c>
      <c r="F434" s="6">
        <v>1198.58</v>
      </c>
      <c r="G434" s="40">
        <v>0.47799999999999998</v>
      </c>
      <c r="H434" s="43">
        <f t="shared" si="78"/>
        <v>1500.4897999999998</v>
      </c>
    </row>
    <row r="435" spans="1:8" ht="15.75" x14ac:dyDescent="0.25">
      <c r="A435" s="13"/>
      <c r="B435" s="13"/>
      <c r="C435" s="13"/>
      <c r="D435" s="13"/>
      <c r="E435" s="23">
        <f>SUM(E434,F434)</f>
        <v>1911.6091999999999</v>
      </c>
      <c r="F435" s="24"/>
      <c r="G435" s="41"/>
      <c r="H435" s="51"/>
    </row>
    <row r="436" spans="1:8" ht="15.75" x14ac:dyDescent="0.25">
      <c r="A436" s="12" t="s">
        <v>186</v>
      </c>
      <c r="B436" s="12" t="s">
        <v>187</v>
      </c>
      <c r="C436" s="12">
        <v>5</v>
      </c>
      <c r="D436" s="12">
        <v>3228.7</v>
      </c>
      <c r="E436" s="6">
        <v>647.2088</v>
      </c>
      <c r="F436" s="6">
        <v>1660.9418000000001</v>
      </c>
      <c r="G436" s="40">
        <v>0.47799999999999998</v>
      </c>
      <c r="H436" s="43">
        <f t="shared" si="78"/>
        <v>1543.3185999999998</v>
      </c>
    </row>
    <row r="437" spans="1:8" ht="15.75" x14ac:dyDescent="0.25">
      <c r="A437" s="13"/>
      <c r="B437" s="13"/>
      <c r="C437" s="13"/>
      <c r="D437" s="13"/>
      <c r="E437" s="23">
        <f>SUM(E436,F436)</f>
        <v>2308.1505999999999</v>
      </c>
      <c r="F437" s="24"/>
      <c r="G437" s="41"/>
      <c r="H437" s="51"/>
    </row>
    <row r="438" spans="1:8" ht="15.75" x14ac:dyDescent="0.25">
      <c r="A438" s="12" t="s">
        <v>188</v>
      </c>
      <c r="B438" s="12" t="s">
        <v>189</v>
      </c>
      <c r="C438" s="12">
        <v>5</v>
      </c>
      <c r="D438" s="12">
        <v>2531.1999999999998</v>
      </c>
      <c r="E438" s="6">
        <v>567.56119999999999</v>
      </c>
      <c r="F438" s="6">
        <v>1179.8317999999999</v>
      </c>
      <c r="G438" s="40">
        <v>0.47799999999999998</v>
      </c>
      <c r="H438" s="43">
        <f t="shared" si="78"/>
        <v>1209.9135999999999</v>
      </c>
    </row>
    <row r="439" spans="1:8" ht="15.75" x14ac:dyDescent="0.25">
      <c r="A439" s="13"/>
      <c r="B439" s="13"/>
      <c r="C439" s="13"/>
      <c r="D439" s="13"/>
      <c r="E439" s="23">
        <f>SUM(E438,F438)</f>
        <v>1747.393</v>
      </c>
      <c r="F439" s="24"/>
      <c r="G439" s="41"/>
      <c r="H439" s="51"/>
    </row>
    <row r="440" spans="1:8" ht="15.75" x14ac:dyDescent="0.25">
      <c r="A440" s="12" t="s">
        <v>190</v>
      </c>
      <c r="B440" s="12" t="s">
        <v>191</v>
      </c>
      <c r="C440" s="12">
        <v>5</v>
      </c>
      <c r="D440" s="12">
        <v>2501</v>
      </c>
      <c r="E440" s="6">
        <v>519.74220000000003</v>
      </c>
      <c r="F440" s="6">
        <v>1011.9589999999999</v>
      </c>
      <c r="G440" s="40">
        <v>0.47799999999999998</v>
      </c>
      <c r="H440" s="43">
        <f t="shared" si="78"/>
        <v>1195.4779999999998</v>
      </c>
    </row>
    <row r="441" spans="1:8" ht="15.75" x14ac:dyDescent="0.25">
      <c r="A441" s="13"/>
      <c r="B441" s="13"/>
      <c r="C441" s="13"/>
      <c r="D441" s="13"/>
      <c r="E441" s="23">
        <f>SUM(E440,F440)</f>
        <v>1531.7012</v>
      </c>
      <c r="F441" s="24"/>
      <c r="G441" s="41"/>
      <c r="H441" s="51"/>
    </row>
    <row r="442" spans="1:8" ht="15.75" x14ac:dyDescent="0.25">
      <c r="A442" s="12" t="s">
        <v>192</v>
      </c>
      <c r="B442" s="12" t="s">
        <v>193</v>
      </c>
      <c r="C442" s="12">
        <v>5</v>
      </c>
      <c r="D442" s="12">
        <v>2484.6999999999998</v>
      </c>
      <c r="E442" s="6">
        <v>558.19100000000003</v>
      </c>
      <c r="F442" s="6">
        <v>1275.9736</v>
      </c>
      <c r="G442" s="40">
        <v>0.47799999999999998</v>
      </c>
      <c r="H442" s="43">
        <f t="shared" si="78"/>
        <v>1187.6865999999998</v>
      </c>
    </row>
    <row r="443" spans="1:8" ht="15.75" x14ac:dyDescent="0.25">
      <c r="A443" s="13"/>
      <c r="B443" s="13"/>
      <c r="C443" s="13"/>
      <c r="D443" s="13"/>
      <c r="E443" s="23">
        <f>SUM(E442,F442)</f>
        <v>1834.1646000000001</v>
      </c>
      <c r="F443" s="24"/>
      <c r="G443" s="41"/>
      <c r="H443" s="51"/>
    </row>
    <row r="444" spans="1:8" ht="15.75" x14ac:dyDescent="0.25">
      <c r="A444" s="12" t="s">
        <v>194</v>
      </c>
      <c r="B444" s="12" t="s">
        <v>195</v>
      </c>
      <c r="C444" s="12">
        <v>5</v>
      </c>
      <c r="D444" s="12">
        <v>2324.6</v>
      </c>
      <c r="E444" s="6">
        <v>527.95100000000002</v>
      </c>
      <c r="F444" s="6">
        <v>1235.2348</v>
      </c>
      <c r="G444" s="40">
        <v>0.47799999999999998</v>
      </c>
      <c r="H444" s="43">
        <f t="shared" si="78"/>
        <v>1111.1587999999999</v>
      </c>
    </row>
    <row r="445" spans="1:8" ht="15.75" x14ac:dyDescent="0.25">
      <c r="A445" s="13"/>
      <c r="B445" s="13"/>
      <c r="C445" s="13"/>
      <c r="D445" s="13"/>
      <c r="E445" s="23">
        <f>SUM(E444,F444)</f>
        <v>1763.1858</v>
      </c>
      <c r="F445" s="24"/>
      <c r="G445" s="41"/>
      <c r="H445" s="51"/>
    </row>
    <row r="446" spans="1:8" ht="15.75" x14ac:dyDescent="0.25">
      <c r="A446" s="12" t="s">
        <v>196</v>
      </c>
      <c r="B446" s="12" t="s">
        <v>197</v>
      </c>
      <c r="C446" s="12">
        <v>5</v>
      </c>
      <c r="D446" s="12">
        <v>2605.6</v>
      </c>
      <c r="E446" s="6">
        <v>555.67520000000002</v>
      </c>
      <c r="F446" s="6">
        <v>1106.0752</v>
      </c>
      <c r="G446" s="40">
        <v>0.47799999999999998</v>
      </c>
      <c r="H446" s="43">
        <f t="shared" si="78"/>
        <v>1245.4767999999999</v>
      </c>
    </row>
    <row r="447" spans="1:8" ht="15.75" x14ac:dyDescent="0.25">
      <c r="A447" s="13"/>
      <c r="B447" s="13"/>
      <c r="C447" s="13"/>
      <c r="D447" s="13"/>
      <c r="E447" s="23">
        <f>SUM(E446,F446)</f>
        <v>1661.7503999999999</v>
      </c>
      <c r="F447" s="24"/>
      <c r="G447" s="41"/>
      <c r="H447" s="51"/>
    </row>
    <row r="448" spans="1:8" ht="15.75" x14ac:dyDescent="0.25">
      <c r="A448" s="12" t="s">
        <v>198</v>
      </c>
      <c r="B448" s="12" t="s">
        <v>199</v>
      </c>
      <c r="C448" s="12">
        <v>5</v>
      </c>
      <c r="D448" s="12">
        <v>3465.6</v>
      </c>
      <c r="E448" s="6">
        <v>583.80600000000004</v>
      </c>
      <c r="F448" s="6">
        <v>2010.0287000000001</v>
      </c>
      <c r="G448" s="40">
        <v>0.47799999999999998</v>
      </c>
      <c r="H448" s="43">
        <f t="shared" si="78"/>
        <v>1656.5567999999998</v>
      </c>
    </row>
    <row r="449" spans="1:8" ht="15.75" x14ac:dyDescent="0.25">
      <c r="A449" s="13"/>
      <c r="B449" s="13"/>
      <c r="C449" s="13"/>
      <c r="D449" s="13"/>
      <c r="E449" s="23">
        <f>SUM(E448,F448)</f>
        <v>2593.8347000000003</v>
      </c>
      <c r="F449" s="24"/>
      <c r="G449" s="41"/>
      <c r="H449" s="51"/>
    </row>
    <row r="450" spans="1:8" ht="15.75" x14ac:dyDescent="0.25">
      <c r="A450" s="12" t="s">
        <v>200</v>
      </c>
      <c r="B450" s="12" t="s">
        <v>201</v>
      </c>
      <c r="C450" s="12">
        <v>5</v>
      </c>
      <c r="D450" s="12">
        <v>2873.2</v>
      </c>
      <c r="E450" s="6">
        <v>549.48910000000001</v>
      </c>
      <c r="F450" s="6">
        <v>2281.5628999999999</v>
      </c>
      <c r="G450" s="40">
        <v>0.47799999999999998</v>
      </c>
      <c r="H450" s="43">
        <f t="shared" si="78"/>
        <v>1373.3895999999997</v>
      </c>
    </row>
    <row r="451" spans="1:8" ht="15.75" x14ac:dyDescent="0.25">
      <c r="A451" s="13"/>
      <c r="B451" s="13"/>
      <c r="C451" s="13"/>
      <c r="D451" s="13"/>
      <c r="E451" s="23">
        <f>SUM(E450,F450)</f>
        <v>2831.0519999999997</v>
      </c>
      <c r="F451" s="24"/>
      <c r="G451" s="41"/>
      <c r="H451" s="51"/>
    </row>
    <row r="452" spans="1:8" ht="15.75" x14ac:dyDescent="0.25">
      <c r="A452" s="12" t="s">
        <v>202</v>
      </c>
      <c r="B452" s="12" t="s">
        <v>203</v>
      </c>
      <c r="C452" s="12">
        <v>5</v>
      </c>
      <c r="D452" s="12">
        <v>2560.8000000000002</v>
      </c>
      <c r="E452" s="6">
        <v>614.94349999999997</v>
      </c>
      <c r="F452" s="6">
        <v>1112.4807000000001</v>
      </c>
      <c r="G452" s="40">
        <v>0.47799999999999998</v>
      </c>
      <c r="H452" s="43">
        <f t="shared" si="78"/>
        <v>1224.0624</v>
      </c>
    </row>
    <row r="453" spans="1:8" ht="15.75" x14ac:dyDescent="0.25">
      <c r="A453" s="13"/>
      <c r="B453" s="13"/>
      <c r="C453" s="13"/>
      <c r="D453" s="13"/>
      <c r="E453" s="23">
        <f>SUM(E452,F452)</f>
        <v>1727.4241999999999</v>
      </c>
      <c r="F453" s="24"/>
      <c r="G453" s="41"/>
      <c r="H453" s="51"/>
    </row>
    <row r="454" spans="1:8" ht="15.75" x14ac:dyDescent="0.25">
      <c r="A454" s="12" t="s">
        <v>204</v>
      </c>
      <c r="B454" s="12" t="s">
        <v>205</v>
      </c>
      <c r="C454" s="12">
        <v>5</v>
      </c>
      <c r="D454" s="12">
        <v>2571.6</v>
      </c>
      <c r="E454" s="6">
        <v>598.65319999999997</v>
      </c>
      <c r="F454" s="6">
        <v>1616.0201999999999</v>
      </c>
      <c r="G454" s="40">
        <v>0.47799999999999998</v>
      </c>
      <c r="H454" s="43">
        <f t="shared" si="78"/>
        <v>1229.2248</v>
      </c>
    </row>
    <row r="455" spans="1:8" ht="15.75" x14ac:dyDescent="0.25">
      <c r="A455" s="13"/>
      <c r="B455" s="13"/>
      <c r="C455" s="13"/>
      <c r="D455" s="13"/>
      <c r="E455" s="23">
        <f>SUM(E454,F454)</f>
        <v>2214.6733999999997</v>
      </c>
      <c r="F455" s="24"/>
      <c r="G455" s="41"/>
      <c r="H455" s="51"/>
    </row>
    <row r="456" spans="1:8" ht="15.75" x14ac:dyDescent="0.25">
      <c r="A456" s="12" t="s">
        <v>206</v>
      </c>
      <c r="B456" s="12" t="s">
        <v>207</v>
      </c>
      <c r="C456" s="12">
        <v>24</v>
      </c>
      <c r="D456" s="12">
        <v>10251</v>
      </c>
      <c r="E456" s="7">
        <f>SUM(3618.5423-759.7509)</f>
        <v>2858.7914000000001</v>
      </c>
      <c r="F456" s="6">
        <v>21.988800000000001</v>
      </c>
      <c r="G456" s="40">
        <v>0.378</v>
      </c>
      <c r="H456" s="43">
        <f t="shared" si="78"/>
        <v>3874.8780000000002</v>
      </c>
    </row>
    <row r="457" spans="1:8" ht="15.75" x14ac:dyDescent="0.25">
      <c r="A457" s="13"/>
      <c r="B457" s="13"/>
      <c r="C457" s="13"/>
      <c r="D457" s="13"/>
      <c r="E457" s="23">
        <f>SUM(E456,F456)</f>
        <v>2880.7802000000001</v>
      </c>
      <c r="F457" s="24"/>
      <c r="G457" s="41"/>
      <c r="H457" s="51"/>
    </row>
    <row r="458" spans="1:8" ht="15.75" x14ac:dyDescent="0.25">
      <c r="A458" s="12" t="s">
        <v>208</v>
      </c>
      <c r="B458" s="12" t="s">
        <v>209</v>
      </c>
      <c r="C458" s="14">
        <v>5</v>
      </c>
      <c r="D458" s="14">
        <v>3482</v>
      </c>
      <c r="E458" s="6">
        <v>802.9</v>
      </c>
      <c r="F458" s="6">
        <v>841.9</v>
      </c>
      <c r="G458" s="40">
        <v>0.47799999999999998</v>
      </c>
      <c r="H458" s="43">
        <f t="shared" ref="H458" si="79">D458*G458</f>
        <v>1664.396</v>
      </c>
    </row>
    <row r="459" spans="1:8" ht="15.75" x14ac:dyDescent="0.25">
      <c r="A459" s="13"/>
      <c r="B459" s="13"/>
      <c r="C459" s="14"/>
      <c r="D459" s="14"/>
      <c r="E459" s="23">
        <f>E458+F458</f>
        <v>1644.8</v>
      </c>
      <c r="F459" s="24"/>
      <c r="G459" s="41"/>
      <c r="H459" s="51"/>
    </row>
    <row r="460" spans="1:8" ht="15.75" x14ac:dyDescent="0.25">
      <c r="A460" s="12" t="s">
        <v>210</v>
      </c>
      <c r="B460" s="14" t="s">
        <v>211</v>
      </c>
      <c r="C460" s="14"/>
      <c r="D460" s="14"/>
      <c r="E460" s="2"/>
      <c r="F460" s="6">
        <v>362.339</v>
      </c>
      <c r="G460" s="39"/>
      <c r="H460" s="37"/>
    </row>
    <row r="461" spans="1:8" ht="15.75" x14ac:dyDescent="0.25">
      <c r="A461" s="13"/>
      <c r="B461" s="14"/>
      <c r="C461" s="14"/>
      <c r="D461" s="14"/>
      <c r="E461" s="23">
        <f>E460+F460</f>
        <v>362.339</v>
      </c>
      <c r="F461" s="24"/>
      <c r="G461" s="39"/>
      <c r="H461" s="37"/>
    </row>
    <row r="462" spans="1:8" ht="15.75" x14ac:dyDescent="0.25">
      <c r="A462" s="12" t="s">
        <v>212</v>
      </c>
      <c r="B462" s="14" t="s">
        <v>213</v>
      </c>
      <c r="C462" s="14"/>
      <c r="D462" s="14"/>
      <c r="E462" s="2"/>
      <c r="F462" s="6">
        <v>539.1</v>
      </c>
      <c r="G462" s="39"/>
      <c r="H462" s="37"/>
    </row>
    <row r="463" spans="1:8" ht="15.75" x14ac:dyDescent="0.25">
      <c r="A463" s="13"/>
      <c r="B463" s="14"/>
      <c r="C463" s="14"/>
      <c r="D463" s="14"/>
      <c r="E463" s="23">
        <f>E462+F462</f>
        <v>539.1</v>
      </c>
      <c r="F463" s="24"/>
      <c r="G463" s="39"/>
      <c r="H463" s="37"/>
    </row>
    <row r="464" spans="1:8" ht="15.75" x14ac:dyDescent="0.25">
      <c r="A464" s="12" t="s">
        <v>214</v>
      </c>
      <c r="B464" s="14" t="s">
        <v>215</v>
      </c>
      <c r="C464" s="14"/>
      <c r="D464" s="14"/>
      <c r="E464" s="2"/>
      <c r="F464" s="6">
        <v>409.65159999999997</v>
      </c>
      <c r="G464" s="39"/>
      <c r="H464" s="37"/>
    </row>
    <row r="465" spans="1:8" ht="15.75" x14ac:dyDescent="0.25">
      <c r="A465" s="13"/>
      <c r="B465" s="14"/>
      <c r="C465" s="14"/>
      <c r="D465" s="14"/>
      <c r="E465" s="23">
        <f>E464+F464</f>
        <v>409.65159999999997</v>
      </c>
      <c r="F465" s="24"/>
      <c r="G465" s="39"/>
      <c r="H465" s="37"/>
    </row>
    <row r="466" spans="1:8" ht="15.75" x14ac:dyDescent="0.25">
      <c r="A466" s="12" t="s">
        <v>216</v>
      </c>
      <c r="B466" s="14" t="s">
        <v>217</v>
      </c>
      <c r="C466" s="14"/>
      <c r="D466" s="14"/>
      <c r="E466" s="2"/>
      <c r="F466" s="6">
        <v>224.4</v>
      </c>
      <c r="G466" s="39"/>
      <c r="H466" s="37"/>
    </row>
    <row r="467" spans="1:8" ht="15.75" x14ac:dyDescent="0.25">
      <c r="A467" s="13"/>
      <c r="B467" s="14"/>
      <c r="C467" s="14"/>
      <c r="D467" s="14"/>
      <c r="E467" s="23">
        <f>E466+F466</f>
        <v>224.4</v>
      </c>
      <c r="F467" s="24"/>
      <c r="G467" s="39"/>
      <c r="H467" s="37"/>
    </row>
    <row r="468" spans="1:8" ht="15.75" x14ac:dyDescent="0.25">
      <c r="A468" s="12" t="s">
        <v>218</v>
      </c>
      <c r="B468" s="14" t="s">
        <v>219</v>
      </c>
      <c r="C468" s="14"/>
      <c r="D468" s="14"/>
      <c r="E468" s="7"/>
      <c r="F468" s="7">
        <v>428.3</v>
      </c>
      <c r="G468" s="39"/>
      <c r="H468" s="37"/>
    </row>
    <row r="469" spans="1:8" ht="15.75" x14ac:dyDescent="0.25">
      <c r="A469" s="13"/>
      <c r="B469" s="14"/>
      <c r="C469" s="14"/>
      <c r="D469" s="14"/>
      <c r="E469" s="23">
        <f>E468+F468</f>
        <v>428.3</v>
      </c>
      <c r="F469" s="24"/>
      <c r="G469" s="39"/>
      <c r="H469" s="37"/>
    </row>
    <row r="470" spans="1:8" ht="15.75" x14ac:dyDescent="0.25">
      <c r="A470" s="12" t="s">
        <v>220</v>
      </c>
      <c r="B470" s="14" t="s">
        <v>221</v>
      </c>
      <c r="C470" s="14"/>
      <c r="D470" s="14"/>
      <c r="E470" s="2"/>
      <c r="F470" s="6">
        <v>885.43610000000001</v>
      </c>
      <c r="G470" s="39"/>
      <c r="H470" s="37"/>
    </row>
    <row r="471" spans="1:8" ht="15.75" x14ac:dyDescent="0.25">
      <c r="A471" s="13"/>
      <c r="B471" s="14"/>
      <c r="C471" s="14"/>
      <c r="D471" s="14"/>
      <c r="E471" s="23">
        <f>E470+F470</f>
        <v>885.43610000000001</v>
      </c>
      <c r="F471" s="24"/>
      <c r="G471" s="39"/>
      <c r="H471" s="37"/>
    </row>
    <row r="472" spans="1:8" ht="15.75" x14ac:dyDescent="0.25">
      <c r="A472" s="12" t="s">
        <v>222</v>
      </c>
      <c r="B472" s="14" t="s">
        <v>223</v>
      </c>
      <c r="C472" s="14"/>
      <c r="D472" s="14"/>
      <c r="E472" s="2"/>
      <c r="F472" s="6">
        <v>196.9453</v>
      </c>
      <c r="G472" s="39"/>
      <c r="H472" s="37"/>
    </row>
    <row r="473" spans="1:8" ht="15.75" x14ac:dyDescent="0.25">
      <c r="A473" s="13"/>
      <c r="B473" s="14"/>
      <c r="C473" s="14"/>
      <c r="D473" s="14"/>
      <c r="E473" s="23">
        <f>E472+F472</f>
        <v>196.9453</v>
      </c>
      <c r="F473" s="24"/>
      <c r="G473" s="39"/>
      <c r="H473" s="37"/>
    </row>
    <row r="474" spans="1:8" ht="15.75" x14ac:dyDescent="0.25">
      <c r="A474" s="12" t="s">
        <v>224</v>
      </c>
      <c r="B474" s="14" t="s">
        <v>225</v>
      </c>
      <c r="C474" s="14"/>
      <c r="D474" s="14"/>
      <c r="E474" s="2"/>
      <c r="F474" s="6">
        <v>228.0257</v>
      </c>
      <c r="G474" s="39"/>
      <c r="H474" s="37"/>
    </row>
    <row r="475" spans="1:8" ht="15.75" x14ac:dyDescent="0.25">
      <c r="A475" s="13"/>
      <c r="B475" s="14"/>
      <c r="C475" s="14"/>
      <c r="D475" s="14"/>
      <c r="E475" s="23">
        <f>E474+F474</f>
        <v>228.0257</v>
      </c>
      <c r="F475" s="24"/>
      <c r="G475" s="39"/>
      <c r="H475" s="37"/>
    </row>
    <row r="476" spans="1:8" ht="15.75" x14ac:dyDescent="0.25">
      <c r="A476" s="12" t="s">
        <v>226</v>
      </c>
      <c r="B476" s="14" t="s">
        <v>227</v>
      </c>
      <c r="C476" s="14"/>
      <c r="D476" s="14"/>
      <c r="E476" s="2"/>
      <c r="F476" s="6">
        <v>261.85109999999997</v>
      </c>
      <c r="G476" s="39"/>
      <c r="H476" s="37"/>
    </row>
    <row r="477" spans="1:8" ht="15.75" x14ac:dyDescent="0.25">
      <c r="A477" s="13"/>
      <c r="B477" s="14"/>
      <c r="C477" s="14"/>
      <c r="D477" s="14"/>
      <c r="E477" s="23">
        <f>E476+F476</f>
        <v>261.85109999999997</v>
      </c>
      <c r="F477" s="24"/>
      <c r="G477" s="39"/>
      <c r="H477" s="37"/>
    </row>
    <row r="478" spans="1:8" ht="15.75" x14ac:dyDescent="0.25">
      <c r="A478" s="12" t="s">
        <v>228</v>
      </c>
      <c r="B478" s="14" t="s">
        <v>229</v>
      </c>
      <c r="C478" s="14"/>
      <c r="D478" s="14"/>
      <c r="E478" s="2"/>
      <c r="F478" s="6">
        <v>247.7</v>
      </c>
      <c r="G478" s="39"/>
      <c r="H478" s="37"/>
    </row>
    <row r="479" spans="1:8" ht="15.75" x14ac:dyDescent="0.25">
      <c r="A479" s="13"/>
      <c r="B479" s="14"/>
      <c r="C479" s="14"/>
      <c r="D479" s="14"/>
      <c r="E479" s="23">
        <f>E478+F478</f>
        <v>247.7</v>
      </c>
      <c r="F479" s="24"/>
      <c r="G479" s="39"/>
      <c r="H479" s="37"/>
    </row>
    <row r="480" spans="1:8" ht="15.75" x14ac:dyDescent="0.25">
      <c r="A480" s="12" t="s">
        <v>230</v>
      </c>
      <c r="B480" s="14" t="s">
        <v>231</v>
      </c>
      <c r="C480" s="14"/>
      <c r="D480" s="14"/>
      <c r="E480" s="2"/>
      <c r="F480" s="6">
        <v>354.5</v>
      </c>
      <c r="G480" s="39"/>
      <c r="H480" s="37"/>
    </row>
    <row r="481" spans="1:8" ht="15.75" x14ac:dyDescent="0.25">
      <c r="A481" s="13"/>
      <c r="B481" s="14"/>
      <c r="C481" s="14"/>
      <c r="D481" s="14"/>
      <c r="E481" s="23">
        <f>E480+F480</f>
        <v>354.5</v>
      </c>
      <c r="F481" s="24"/>
      <c r="G481" s="39"/>
      <c r="H481" s="37"/>
    </row>
    <row r="482" spans="1:8" ht="15.75" x14ac:dyDescent="0.25">
      <c r="A482" s="12" t="s">
        <v>232</v>
      </c>
      <c r="B482" s="14" t="s">
        <v>233</v>
      </c>
      <c r="C482" s="14">
        <v>24</v>
      </c>
      <c r="D482" s="14">
        <v>10251</v>
      </c>
      <c r="E482" s="2">
        <v>2947</v>
      </c>
      <c r="F482" s="6">
        <v>302.7</v>
      </c>
      <c r="G482" s="20">
        <v>0.378</v>
      </c>
      <c r="H482" s="38">
        <f>G482*D482</f>
        <v>3874.8780000000002</v>
      </c>
    </row>
    <row r="483" spans="1:8" ht="15.75" x14ac:dyDescent="0.25">
      <c r="A483" s="13"/>
      <c r="B483" s="14"/>
      <c r="C483" s="14"/>
      <c r="D483" s="14"/>
      <c r="E483" s="23">
        <f>E482+F482</f>
        <v>3249.7</v>
      </c>
      <c r="F483" s="24"/>
      <c r="G483" s="20"/>
      <c r="H483" s="38"/>
    </row>
    <row r="484" spans="1:8" ht="15.75" x14ac:dyDescent="0.25">
      <c r="A484" s="12" t="s">
        <v>234</v>
      </c>
      <c r="B484" s="14" t="s">
        <v>235</v>
      </c>
      <c r="C484" s="14"/>
      <c r="D484" s="14"/>
      <c r="E484" s="2"/>
      <c r="F484" s="6">
        <v>68.480599999999995</v>
      </c>
      <c r="G484" s="39"/>
      <c r="H484" s="37"/>
    </row>
    <row r="485" spans="1:8" ht="15.75" x14ac:dyDescent="0.25">
      <c r="A485" s="13"/>
      <c r="B485" s="14"/>
      <c r="C485" s="14"/>
      <c r="D485" s="14"/>
      <c r="E485" s="23">
        <f>E484+F484</f>
        <v>68.480599999999995</v>
      </c>
      <c r="F485" s="24"/>
      <c r="G485" s="39"/>
      <c r="H485" s="37"/>
    </row>
    <row r="486" spans="1:8" ht="15.75" x14ac:dyDescent="0.25">
      <c r="A486" s="12" t="s">
        <v>236</v>
      </c>
      <c r="B486" s="14" t="s">
        <v>237</v>
      </c>
      <c r="C486" s="14"/>
      <c r="D486" s="14"/>
      <c r="E486" s="6"/>
      <c r="F486" s="6">
        <v>161.49469999999999</v>
      </c>
      <c r="G486" s="39"/>
      <c r="H486" s="37"/>
    </row>
    <row r="487" spans="1:8" ht="15.75" x14ac:dyDescent="0.25">
      <c r="A487" s="13"/>
      <c r="B487" s="14"/>
      <c r="C487" s="14"/>
      <c r="D487" s="14"/>
      <c r="E487" s="23">
        <f>E486+F486</f>
        <v>161.49469999999999</v>
      </c>
      <c r="F487" s="24"/>
      <c r="G487" s="39"/>
      <c r="H487" s="37"/>
    </row>
    <row r="488" spans="1:8" ht="15.75" x14ac:dyDescent="0.25">
      <c r="A488" s="12" t="s">
        <v>238</v>
      </c>
      <c r="B488" s="14" t="s">
        <v>239</v>
      </c>
      <c r="C488" s="14"/>
      <c r="D488" s="14"/>
      <c r="E488" s="6"/>
      <c r="F488" s="6">
        <v>250.70689999999999</v>
      </c>
      <c r="G488" s="39"/>
      <c r="H488" s="37"/>
    </row>
    <row r="489" spans="1:8" ht="15.75" x14ac:dyDescent="0.25">
      <c r="A489" s="13"/>
      <c r="B489" s="14"/>
      <c r="C489" s="14"/>
      <c r="D489" s="14"/>
      <c r="E489" s="23">
        <f>E488+F488</f>
        <v>250.70689999999999</v>
      </c>
      <c r="F489" s="24"/>
      <c r="G489" s="39"/>
      <c r="H489" s="37"/>
    </row>
    <row r="490" spans="1:8" ht="15.75" x14ac:dyDescent="0.25">
      <c r="A490" s="12" t="s">
        <v>240</v>
      </c>
      <c r="B490" s="14" t="s">
        <v>241</v>
      </c>
      <c r="C490" s="14"/>
      <c r="D490" s="14"/>
      <c r="E490" s="6"/>
      <c r="F490" s="6">
        <v>195.2655</v>
      </c>
      <c r="G490" s="39"/>
      <c r="H490" s="37"/>
    </row>
    <row r="491" spans="1:8" ht="15.75" x14ac:dyDescent="0.25">
      <c r="A491" s="13"/>
      <c r="B491" s="14"/>
      <c r="C491" s="14"/>
      <c r="D491" s="14"/>
      <c r="E491" s="23">
        <f>E490+F490</f>
        <v>195.2655</v>
      </c>
      <c r="F491" s="24"/>
      <c r="G491" s="39"/>
      <c r="H491" s="37"/>
    </row>
    <row r="492" spans="1:8" ht="15.75" x14ac:dyDescent="0.25">
      <c r="A492" s="12" t="s">
        <v>242</v>
      </c>
      <c r="B492" s="14" t="s">
        <v>243</v>
      </c>
      <c r="C492" s="14"/>
      <c r="D492" s="14"/>
      <c r="E492" s="6"/>
      <c r="F492" s="6">
        <f>SUM(389.8596-123.3307)</f>
        <v>266.52890000000002</v>
      </c>
      <c r="G492" s="39"/>
      <c r="H492" s="37"/>
    </row>
    <row r="493" spans="1:8" ht="15.75" x14ac:dyDescent="0.25">
      <c r="A493" s="13"/>
      <c r="B493" s="14"/>
      <c r="C493" s="14"/>
      <c r="D493" s="14"/>
      <c r="E493" s="23">
        <f>E492+F492</f>
        <v>266.52890000000002</v>
      </c>
      <c r="F493" s="24"/>
      <c r="G493" s="39"/>
      <c r="H493" s="37"/>
    </row>
    <row r="494" spans="1:8" ht="15.75" x14ac:dyDescent="0.25">
      <c r="A494" s="12" t="s">
        <v>244</v>
      </c>
      <c r="B494" s="14" t="s">
        <v>245</v>
      </c>
      <c r="C494" s="14"/>
      <c r="D494" s="14"/>
      <c r="E494" s="2"/>
      <c r="F494" s="6">
        <v>184.4</v>
      </c>
      <c r="G494" s="39"/>
      <c r="H494" s="37"/>
    </row>
    <row r="495" spans="1:8" ht="15.75" x14ac:dyDescent="0.25">
      <c r="A495" s="13"/>
      <c r="B495" s="14"/>
      <c r="C495" s="14"/>
      <c r="D495" s="14"/>
      <c r="E495" s="23">
        <f>E494+F494</f>
        <v>184.4</v>
      </c>
      <c r="F495" s="24"/>
      <c r="G495" s="39"/>
      <c r="H495" s="37"/>
    </row>
    <row r="496" spans="1:8" ht="15.75" x14ac:dyDescent="0.25">
      <c r="A496" s="12" t="s">
        <v>246</v>
      </c>
      <c r="B496" s="18" t="s">
        <v>247</v>
      </c>
      <c r="C496" s="18"/>
      <c r="D496" s="18"/>
      <c r="E496" s="7"/>
      <c r="F496" s="7">
        <v>476.5</v>
      </c>
      <c r="G496" s="18"/>
      <c r="H496" s="52"/>
    </row>
    <row r="497" spans="1:8" ht="15.75" x14ac:dyDescent="0.25">
      <c r="A497" s="13"/>
      <c r="B497" s="19"/>
      <c r="C497" s="19"/>
      <c r="D497" s="19"/>
      <c r="E497" s="23">
        <f>E496+F496</f>
        <v>476.5</v>
      </c>
      <c r="F497" s="24"/>
      <c r="G497" s="19"/>
      <c r="H497" s="53"/>
    </row>
    <row r="498" spans="1:8" ht="15.75" x14ac:dyDescent="0.25">
      <c r="A498" s="12" t="s">
        <v>248</v>
      </c>
      <c r="B498" s="18" t="s">
        <v>249</v>
      </c>
      <c r="C498" s="18"/>
      <c r="D498" s="18"/>
      <c r="E498" s="7"/>
      <c r="F498" s="7">
        <v>397.9</v>
      </c>
      <c r="G498" s="18"/>
      <c r="H498" s="52"/>
    </row>
    <row r="499" spans="1:8" ht="15.75" x14ac:dyDescent="0.25">
      <c r="A499" s="13"/>
      <c r="B499" s="19"/>
      <c r="C499" s="19"/>
      <c r="D499" s="19"/>
      <c r="E499" s="23">
        <f>E498+F498</f>
        <v>397.9</v>
      </c>
      <c r="F499" s="24"/>
      <c r="G499" s="19"/>
      <c r="H499" s="53"/>
    </row>
    <row r="500" spans="1:8" ht="15.75" x14ac:dyDescent="0.25">
      <c r="A500" s="25" t="s">
        <v>500</v>
      </c>
      <c r="B500" s="26"/>
      <c r="C500" s="26"/>
      <c r="D500" s="26"/>
      <c r="E500" s="26"/>
      <c r="F500" s="26"/>
      <c r="G500" s="26"/>
      <c r="H500" s="27"/>
    </row>
    <row r="501" spans="1:8" ht="15.75" x14ac:dyDescent="0.25">
      <c r="A501" s="12" t="s">
        <v>520</v>
      </c>
      <c r="B501" s="12" t="s">
        <v>318</v>
      </c>
      <c r="C501" s="12">
        <v>4</v>
      </c>
      <c r="D501" s="12">
        <v>2519.3000000000002</v>
      </c>
      <c r="E501" s="6">
        <v>669.49980000000005</v>
      </c>
      <c r="F501" s="6">
        <v>2077.9949999999999</v>
      </c>
      <c r="G501" s="40">
        <v>0.47799999999999998</v>
      </c>
      <c r="H501" s="16">
        <f>D501*G501</f>
        <v>1204.2254</v>
      </c>
    </row>
    <row r="502" spans="1:8" ht="15.75" x14ac:dyDescent="0.25">
      <c r="A502" s="13"/>
      <c r="B502" s="13"/>
      <c r="C502" s="13"/>
      <c r="D502" s="13"/>
      <c r="E502" s="47">
        <f>SUM(E501,F501)</f>
        <v>2747.4947999999999</v>
      </c>
      <c r="F502" s="48"/>
      <c r="G502" s="41"/>
      <c r="H502" s="17"/>
    </row>
    <row r="503" spans="1:8" ht="15.75" x14ac:dyDescent="0.25">
      <c r="A503" s="12" t="s">
        <v>521</v>
      </c>
      <c r="B503" s="12" t="s">
        <v>319</v>
      </c>
      <c r="C503" s="12">
        <v>4</v>
      </c>
      <c r="D503" s="12">
        <v>2552.4</v>
      </c>
      <c r="E503" s="6">
        <v>574.30859999999996</v>
      </c>
      <c r="F503" s="6">
        <v>2134.0201999999999</v>
      </c>
      <c r="G503" s="40">
        <v>0.47799999999999998</v>
      </c>
      <c r="H503" s="16">
        <f t="shared" ref="H503:H543" si="80">D503*G503</f>
        <v>1220.0472</v>
      </c>
    </row>
    <row r="504" spans="1:8" ht="15.75" x14ac:dyDescent="0.25">
      <c r="A504" s="13"/>
      <c r="B504" s="13"/>
      <c r="C504" s="13"/>
      <c r="D504" s="13"/>
      <c r="E504" s="23">
        <f>SUM(E503,F503)</f>
        <v>2708.3287999999998</v>
      </c>
      <c r="F504" s="24"/>
      <c r="G504" s="41"/>
      <c r="H504" s="17"/>
    </row>
    <row r="505" spans="1:8" ht="15.75" x14ac:dyDescent="0.25">
      <c r="A505" s="12" t="s">
        <v>522</v>
      </c>
      <c r="B505" s="12" t="s">
        <v>320</v>
      </c>
      <c r="C505" s="12">
        <v>5</v>
      </c>
      <c r="D505" s="12">
        <v>3139.8</v>
      </c>
      <c r="E505" s="6">
        <v>511.1388</v>
      </c>
      <c r="F505" s="6">
        <v>2957.8962999999999</v>
      </c>
      <c r="G505" s="40">
        <v>0.47799999999999998</v>
      </c>
      <c r="H505" s="16">
        <f t="shared" si="80"/>
        <v>1500.8244</v>
      </c>
    </row>
    <row r="506" spans="1:8" ht="15.75" x14ac:dyDescent="0.25">
      <c r="A506" s="13"/>
      <c r="B506" s="13"/>
      <c r="C506" s="13"/>
      <c r="D506" s="13"/>
      <c r="E506" s="23">
        <f>SUM(E505,F505)</f>
        <v>3469.0351000000001</v>
      </c>
      <c r="F506" s="24"/>
      <c r="G506" s="41"/>
      <c r="H506" s="17"/>
    </row>
    <row r="507" spans="1:8" ht="15.75" x14ac:dyDescent="0.25">
      <c r="A507" s="12" t="s">
        <v>523</v>
      </c>
      <c r="B507" s="12" t="s">
        <v>321</v>
      </c>
      <c r="C507" s="12">
        <v>4</v>
      </c>
      <c r="D507" s="12">
        <v>1894.98</v>
      </c>
      <c r="E507" s="6">
        <v>692.40629999999999</v>
      </c>
      <c r="F507" s="6">
        <v>1906.7475999999999</v>
      </c>
      <c r="G507" s="40">
        <v>0.47799999999999998</v>
      </c>
      <c r="H507" s="16">
        <f t="shared" si="80"/>
        <v>905.80043999999998</v>
      </c>
    </row>
    <row r="508" spans="1:8" ht="15.75" x14ac:dyDescent="0.25">
      <c r="A508" s="13"/>
      <c r="B508" s="13"/>
      <c r="C508" s="13"/>
      <c r="D508" s="13"/>
      <c r="E508" s="23">
        <f>SUM(E507,F507)</f>
        <v>2599.1538999999998</v>
      </c>
      <c r="F508" s="24"/>
      <c r="G508" s="41"/>
      <c r="H508" s="17"/>
    </row>
    <row r="509" spans="1:8" ht="15.75" x14ac:dyDescent="0.25">
      <c r="A509" s="12" t="s">
        <v>524</v>
      </c>
      <c r="B509" s="12" t="s">
        <v>322</v>
      </c>
      <c r="C509" s="12">
        <v>5</v>
      </c>
      <c r="D509" s="12">
        <v>3548.1</v>
      </c>
      <c r="E509" s="6">
        <v>742.95820000000003</v>
      </c>
      <c r="F509" s="6">
        <v>711.24620000000004</v>
      </c>
      <c r="G509" s="40">
        <v>0.47799999999999998</v>
      </c>
      <c r="H509" s="16">
        <f t="shared" si="80"/>
        <v>1695.9917999999998</v>
      </c>
    </row>
    <row r="510" spans="1:8" ht="15.75" x14ac:dyDescent="0.25">
      <c r="A510" s="13"/>
      <c r="B510" s="13"/>
      <c r="C510" s="13"/>
      <c r="D510" s="13"/>
      <c r="E510" s="47">
        <f>E509+F509</f>
        <v>1454.2044000000001</v>
      </c>
      <c r="F510" s="48"/>
      <c r="G510" s="41"/>
      <c r="H510" s="17"/>
    </row>
    <row r="511" spans="1:8" ht="15.75" x14ac:dyDescent="0.25">
      <c r="A511" s="12" t="s">
        <v>525</v>
      </c>
      <c r="B511" s="12" t="s">
        <v>323</v>
      </c>
      <c r="C511" s="12">
        <v>12</v>
      </c>
      <c r="D511" s="12">
        <v>3363.4</v>
      </c>
      <c r="E511" s="6">
        <v>691.91819999999996</v>
      </c>
      <c r="F511" s="6">
        <v>1111.3664000000001</v>
      </c>
      <c r="G511" s="40">
        <v>0.378</v>
      </c>
      <c r="H511" s="16">
        <f t="shared" si="80"/>
        <v>1271.3652</v>
      </c>
    </row>
    <row r="512" spans="1:8" ht="15.75" x14ac:dyDescent="0.25">
      <c r="A512" s="13"/>
      <c r="B512" s="13"/>
      <c r="C512" s="13"/>
      <c r="D512" s="13"/>
      <c r="E512" s="47">
        <f>E511+F511</f>
        <v>1803.2846</v>
      </c>
      <c r="F512" s="48"/>
      <c r="G512" s="41"/>
      <c r="H512" s="17"/>
    </row>
    <row r="513" spans="1:8" ht="15.75" x14ac:dyDescent="0.25">
      <c r="A513" s="12" t="s">
        <v>526</v>
      </c>
      <c r="B513" s="12" t="s">
        <v>324</v>
      </c>
      <c r="C513" s="12">
        <v>5</v>
      </c>
      <c r="D513" s="12">
        <v>3151</v>
      </c>
      <c r="E513" s="6">
        <v>975.79639999999995</v>
      </c>
      <c r="F513" s="6">
        <v>2310.5605</v>
      </c>
      <c r="G513" s="40">
        <v>0.47799999999999998</v>
      </c>
      <c r="H513" s="16">
        <f t="shared" si="80"/>
        <v>1506.1779999999999</v>
      </c>
    </row>
    <row r="514" spans="1:8" ht="15.75" x14ac:dyDescent="0.25">
      <c r="A514" s="13"/>
      <c r="B514" s="13"/>
      <c r="C514" s="13"/>
      <c r="D514" s="13"/>
      <c r="E514" s="47">
        <f>E513+F513</f>
        <v>3286.3568999999998</v>
      </c>
      <c r="F514" s="48"/>
      <c r="G514" s="41"/>
      <c r="H514" s="17"/>
    </row>
    <row r="515" spans="1:8" ht="15.75" x14ac:dyDescent="0.25">
      <c r="A515" s="12" t="s">
        <v>527</v>
      </c>
      <c r="B515" s="12" t="s">
        <v>325</v>
      </c>
      <c r="C515" s="12">
        <v>17</v>
      </c>
      <c r="D515" s="12">
        <v>10976</v>
      </c>
      <c r="E515" s="6">
        <v>996.17349999999999</v>
      </c>
      <c r="F515" s="6">
        <v>225.86490000000001</v>
      </c>
      <c r="G515" s="40">
        <v>0.378</v>
      </c>
      <c r="H515" s="16">
        <f t="shared" si="80"/>
        <v>4148.9279999999999</v>
      </c>
    </row>
    <row r="516" spans="1:8" ht="15.75" x14ac:dyDescent="0.25">
      <c r="A516" s="13"/>
      <c r="B516" s="13"/>
      <c r="C516" s="13"/>
      <c r="D516" s="13"/>
      <c r="E516" s="47">
        <f>E515+F515</f>
        <v>1222.0383999999999</v>
      </c>
      <c r="F516" s="48"/>
      <c r="G516" s="41"/>
      <c r="H516" s="17"/>
    </row>
    <row r="517" spans="1:8" ht="15.75" x14ac:dyDescent="0.25">
      <c r="A517" s="12" t="s">
        <v>528</v>
      </c>
      <c r="B517" s="12" t="s">
        <v>326</v>
      </c>
      <c r="C517" s="12">
        <v>17</v>
      </c>
      <c r="D517" s="12">
        <v>8573.1</v>
      </c>
      <c r="E517" s="6">
        <v>672.98030000000006</v>
      </c>
      <c r="F517" s="6">
        <v>312.875</v>
      </c>
      <c r="G517" s="40">
        <v>0.378</v>
      </c>
      <c r="H517" s="16">
        <f t="shared" si="80"/>
        <v>3240.6318000000001</v>
      </c>
    </row>
    <row r="518" spans="1:8" ht="15.75" x14ac:dyDescent="0.25">
      <c r="A518" s="13"/>
      <c r="B518" s="13"/>
      <c r="C518" s="13"/>
      <c r="D518" s="13"/>
      <c r="E518" s="47">
        <f>E517+F517</f>
        <v>985.85530000000006</v>
      </c>
      <c r="F518" s="48"/>
      <c r="G518" s="41"/>
      <c r="H518" s="17"/>
    </row>
    <row r="519" spans="1:8" ht="15.75" x14ac:dyDescent="0.25">
      <c r="A519" s="12" t="s">
        <v>529</v>
      </c>
      <c r="B519" s="12" t="s">
        <v>327</v>
      </c>
      <c r="C519" s="12">
        <v>10</v>
      </c>
      <c r="D519" s="12">
        <v>4955.5</v>
      </c>
      <c r="E519" s="6">
        <v>647.48339999999996</v>
      </c>
      <c r="F519" s="6">
        <v>1223.8302000000001</v>
      </c>
      <c r="G519" s="40">
        <v>0.378</v>
      </c>
      <c r="H519" s="16">
        <f t="shared" si="80"/>
        <v>1873.1790000000001</v>
      </c>
    </row>
    <row r="520" spans="1:8" ht="15.75" x14ac:dyDescent="0.25">
      <c r="A520" s="13"/>
      <c r="B520" s="13"/>
      <c r="C520" s="13"/>
      <c r="D520" s="13"/>
      <c r="E520" s="47">
        <f>E519+F519</f>
        <v>1871.3136</v>
      </c>
      <c r="F520" s="48"/>
      <c r="G520" s="41"/>
      <c r="H520" s="17"/>
    </row>
    <row r="521" spans="1:8" ht="15.75" x14ac:dyDescent="0.25">
      <c r="A521" s="12" t="s">
        <v>530</v>
      </c>
      <c r="B521" s="12" t="s">
        <v>328</v>
      </c>
      <c r="C521" s="12">
        <v>10</v>
      </c>
      <c r="D521" s="12">
        <v>4326</v>
      </c>
      <c r="E521" s="6">
        <v>518.52710000000002</v>
      </c>
      <c r="F521" s="6">
        <v>1238.2786000000001</v>
      </c>
      <c r="G521" s="40">
        <v>0.378</v>
      </c>
      <c r="H521" s="16">
        <f t="shared" si="80"/>
        <v>1635.2280000000001</v>
      </c>
    </row>
    <row r="522" spans="1:8" ht="15.75" x14ac:dyDescent="0.25">
      <c r="A522" s="13"/>
      <c r="B522" s="13"/>
      <c r="C522" s="13"/>
      <c r="D522" s="13"/>
      <c r="E522" s="47">
        <f>E521+F521</f>
        <v>1756.8057000000001</v>
      </c>
      <c r="F522" s="48"/>
      <c r="G522" s="41"/>
      <c r="H522" s="17"/>
    </row>
    <row r="523" spans="1:8" ht="15.75" x14ac:dyDescent="0.25">
      <c r="A523" s="12" t="s">
        <v>531</v>
      </c>
      <c r="B523" s="12" t="s">
        <v>532</v>
      </c>
      <c r="C523" s="12">
        <v>9</v>
      </c>
      <c r="D523" s="12">
        <v>4217</v>
      </c>
      <c r="E523" s="6">
        <v>1013.0723</v>
      </c>
      <c r="F523" s="6">
        <v>1341.3471</v>
      </c>
      <c r="G523" s="40">
        <v>0.378</v>
      </c>
      <c r="H523" s="49">
        <f t="shared" si="80"/>
        <v>1594.0260000000001</v>
      </c>
    </row>
    <row r="524" spans="1:8" ht="15.75" x14ac:dyDescent="0.25">
      <c r="A524" s="13"/>
      <c r="B524" s="13"/>
      <c r="C524" s="13"/>
      <c r="D524" s="13"/>
      <c r="E524" s="47">
        <f>E523+F523</f>
        <v>2354.4193999999998</v>
      </c>
      <c r="F524" s="48"/>
      <c r="G524" s="41"/>
      <c r="H524" s="50"/>
    </row>
    <row r="525" spans="1:8" ht="15.75" x14ac:dyDescent="0.25">
      <c r="A525" s="12" t="s">
        <v>533</v>
      </c>
      <c r="B525" s="12" t="s">
        <v>329</v>
      </c>
      <c r="C525" s="12">
        <v>4</v>
      </c>
      <c r="D525" s="12">
        <v>2703</v>
      </c>
      <c r="E525" s="6">
        <v>659.88139999999999</v>
      </c>
      <c r="F525" s="6">
        <v>754.52269999999999</v>
      </c>
      <c r="G525" s="40">
        <v>0.47799999999999998</v>
      </c>
      <c r="H525" s="16">
        <f t="shared" si="80"/>
        <v>1292.0339999999999</v>
      </c>
    </row>
    <row r="526" spans="1:8" ht="15.75" x14ac:dyDescent="0.25">
      <c r="A526" s="13"/>
      <c r="B526" s="13"/>
      <c r="C526" s="13"/>
      <c r="D526" s="13"/>
      <c r="E526" s="47">
        <f>E525+F525</f>
        <v>1414.4041</v>
      </c>
      <c r="F526" s="48"/>
      <c r="G526" s="41"/>
      <c r="H526" s="17"/>
    </row>
    <row r="527" spans="1:8" ht="15.75" x14ac:dyDescent="0.25">
      <c r="A527" s="12" t="s">
        <v>534</v>
      </c>
      <c r="B527" s="12" t="s">
        <v>330</v>
      </c>
      <c r="C527" s="12">
        <v>4</v>
      </c>
      <c r="D527" s="12">
        <v>1728.39</v>
      </c>
      <c r="E527" s="6">
        <v>563.74329999999998</v>
      </c>
      <c r="F527" s="6">
        <v>1434.2517</v>
      </c>
      <c r="G527" s="40">
        <v>0.47799999999999998</v>
      </c>
      <c r="H527" s="16">
        <f t="shared" si="80"/>
        <v>826.17042000000004</v>
      </c>
    </row>
    <row r="528" spans="1:8" ht="15.75" x14ac:dyDescent="0.25">
      <c r="A528" s="13"/>
      <c r="B528" s="13"/>
      <c r="C528" s="13"/>
      <c r="D528" s="13"/>
      <c r="E528" s="47">
        <f>E527+F527</f>
        <v>1997.9949999999999</v>
      </c>
      <c r="F528" s="48"/>
      <c r="G528" s="41"/>
      <c r="H528" s="17"/>
    </row>
    <row r="529" spans="1:8" ht="15.75" x14ac:dyDescent="0.25">
      <c r="A529" s="12" t="s">
        <v>535</v>
      </c>
      <c r="B529" s="12" t="s">
        <v>331</v>
      </c>
      <c r="C529" s="12">
        <v>4</v>
      </c>
      <c r="D529" s="12">
        <v>2581.4899999999998</v>
      </c>
      <c r="E529" s="6">
        <v>526.92269999999996</v>
      </c>
      <c r="F529" s="6">
        <v>1182.4454000000001</v>
      </c>
      <c r="G529" s="40">
        <v>0.47799999999999998</v>
      </c>
      <c r="H529" s="16">
        <f t="shared" si="80"/>
        <v>1233.9522199999999</v>
      </c>
    </row>
    <row r="530" spans="1:8" ht="15.75" x14ac:dyDescent="0.25">
      <c r="A530" s="13"/>
      <c r="B530" s="13"/>
      <c r="C530" s="13"/>
      <c r="D530" s="13"/>
      <c r="E530" s="47">
        <f>E529+F529</f>
        <v>1709.3681000000001</v>
      </c>
      <c r="F530" s="48"/>
      <c r="G530" s="41"/>
      <c r="H530" s="17"/>
    </row>
    <row r="531" spans="1:8" ht="15.75" x14ac:dyDescent="0.25">
      <c r="A531" s="12" t="s">
        <v>536</v>
      </c>
      <c r="B531" s="12" t="s">
        <v>332</v>
      </c>
      <c r="C531" s="12">
        <v>5</v>
      </c>
      <c r="D531" s="12">
        <v>2480.8000000000002</v>
      </c>
      <c r="E531" s="6">
        <v>546.22950000000003</v>
      </c>
      <c r="F531" s="6">
        <v>809.61749999999995</v>
      </c>
      <c r="G531" s="40">
        <v>0.47799999999999998</v>
      </c>
      <c r="H531" s="16">
        <f t="shared" si="80"/>
        <v>1185.8224</v>
      </c>
    </row>
    <row r="532" spans="1:8" ht="15.75" x14ac:dyDescent="0.25">
      <c r="A532" s="13"/>
      <c r="B532" s="13"/>
      <c r="C532" s="13"/>
      <c r="D532" s="13"/>
      <c r="E532" s="47">
        <f>E531+F531</f>
        <v>1355.847</v>
      </c>
      <c r="F532" s="48"/>
      <c r="G532" s="41"/>
      <c r="H532" s="17"/>
    </row>
    <row r="533" spans="1:8" ht="15.75" x14ac:dyDescent="0.25">
      <c r="A533" s="12" t="s">
        <v>537</v>
      </c>
      <c r="B533" s="12" t="s">
        <v>333</v>
      </c>
      <c r="C533" s="12">
        <v>4</v>
      </c>
      <c r="D533" s="12">
        <v>2681.8</v>
      </c>
      <c r="E533" s="6">
        <v>711.42920000000004</v>
      </c>
      <c r="F533" s="6">
        <v>1226.521</v>
      </c>
      <c r="G533" s="40">
        <v>0.47799999999999998</v>
      </c>
      <c r="H533" s="16">
        <f t="shared" si="80"/>
        <v>1281.9004</v>
      </c>
    </row>
    <row r="534" spans="1:8" ht="15.75" x14ac:dyDescent="0.25">
      <c r="A534" s="13"/>
      <c r="B534" s="13"/>
      <c r="C534" s="13"/>
      <c r="D534" s="13"/>
      <c r="E534" s="47">
        <f>E533+F533</f>
        <v>1937.9502</v>
      </c>
      <c r="F534" s="48"/>
      <c r="G534" s="41"/>
      <c r="H534" s="17"/>
    </row>
    <row r="535" spans="1:8" ht="15.75" x14ac:dyDescent="0.25">
      <c r="A535" s="12" t="s">
        <v>538</v>
      </c>
      <c r="B535" s="12" t="s">
        <v>334</v>
      </c>
      <c r="C535" s="12">
        <v>5</v>
      </c>
      <c r="D535" s="12">
        <v>3328.7</v>
      </c>
      <c r="E535" s="7">
        <v>1039.9431</v>
      </c>
      <c r="F535" s="7">
        <v>2264.1813000000002</v>
      </c>
      <c r="G535" s="40">
        <v>0.47799999999999998</v>
      </c>
      <c r="H535" s="16">
        <f t="shared" si="80"/>
        <v>1591.1185999999998</v>
      </c>
    </row>
    <row r="536" spans="1:8" ht="15.75" x14ac:dyDescent="0.25">
      <c r="A536" s="13"/>
      <c r="B536" s="13"/>
      <c r="C536" s="13"/>
      <c r="D536" s="13"/>
      <c r="E536" s="47">
        <f>E535+F535</f>
        <v>3304.1244000000002</v>
      </c>
      <c r="F536" s="24"/>
      <c r="G536" s="41"/>
      <c r="H536" s="17"/>
    </row>
    <row r="537" spans="1:8" ht="15.75" x14ac:dyDescent="0.25">
      <c r="A537" s="12" t="s">
        <v>539</v>
      </c>
      <c r="B537" s="12" t="s">
        <v>540</v>
      </c>
      <c r="C537" s="12" t="s">
        <v>541</v>
      </c>
      <c r="D537" s="12">
        <f>10382.1+21025</f>
        <v>31407.1</v>
      </c>
      <c r="E537" s="6">
        <f>8069.2429+7193.7833</f>
        <v>15263.0262</v>
      </c>
      <c r="F537" s="6">
        <v>2914.4879000000001</v>
      </c>
      <c r="G537" s="40">
        <v>0.378</v>
      </c>
      <c r="H537" s="16">
        <f t="shared" ref="H537" si="81">D537*G537</f>
        <v>11871.8838</v>
      </c>
    </row>
    <row r="538" spans="1:8" ht="15.75" x14ac:dyDescent="0.25">
      <c r="A538" s="13"/>
      <c r="B538" s="13"/>
      <c r="C538" s="13"/>
      <c r="D538" s="13"/>
      <c r="E538" s="47">
        <f>E537+F537</f>
        <v>18177.5141</v>
      </c>
      <c r="F538" s="48"/>
      <c r="G538" s="41"/>
      <c r="H538" s="17"/>
    </row>
    <row r="539" spans="1:8" ht="15.75" x14ac:dyDescent="0.25">
      <c r="A539" s="12" t="s">
        <v>542</v>
      </c>
      <c r="B539" s="12" t="s">
        <v>543</v>
      </c>
      <c r="C539" s="12"/>
      <c r="D539" s="12"/>
      <c r="E539" s="6"/>
      <c r="F539" s="6">
        <v>272.85059999999999</v>
      </c>
      <c r="G539" s="40"/>
      <c r="H539" s="16">
        <f t="shared" ref="H539" si="82">D539*G539</f>
        <v>0</v>
      </c>
    </row>
    <row r="540" spans="1:8" ht="15.75" x14ac:dyDescent="0.25">
      <c r="A540" s="13"/>
      <c r="B540" s="13"/>
      <c r="C540" s="13"/>
      <c r="D540" s="13"/>
      <c r="E540" s="47">
        <f>E539+F539</f>
        <v>272.85059999999999</v>
      </c>
      <c r="F540" s="48"/>
      <c r="G540" s="41"/>
      <c r="H540" s="17"/>
    </row>
    <row r="541" spans="1:8" ht="15.75" x14ac:dyDescent="0.25">
      <c r="A541" s="12" t="s">
        <v>544</v>
      </c>
      <c r="B541" s="12" t="s">
        <v>545</v>
      </c>
      <c r="C541" s="12"/>
      <c r="D541" s="12"/>
      <c r="E541" s="6"/>
      <c r="F541" s="6">
        <v>1339.9626000000001</v>
      </c>
      <c r="G541" s="40"/>
      <c r="H541" s="16">
        <f t="shared" ref="H541" si="83">D541*G541</f>
        <v>0</v>
      </c>
    </row>
    <row r="542" spans="1:8" ht="15.75" x14ac:dyDescent="0.25">
      <c r="A542" s="13"/>
      <c r="B542" s="13"/>
      <c r="C542" s="13"/>
      <c r="D542" s="13"/>
      <c r="E542" s="47">
        <f>E541+F541</f>
        <v>1339.9626000000001</v>
      </c>
      <c r="F542" s="48"/>
      <c r="G542" s="41"/>
      <c r="H542" s="17"/>
    </row>
    <row r="543" spans="1:8" ht="15.75" x14ac:dyDescent="0.25">
      <c r="A543" s="12" t="s">
        <v>546</v>
      </c>
      <c r="B543" s="12" t="s">
        <v>547</v>
      </c>
      <c r="C543" s="12"/>
      <c r="D543" s="12"/>
      <c r="E543" s="6"/>
      <c r="F543" s="6">
        <v>551.32680000000005</v>
      </c>
      <c r="G543" s="40"/>
      <c r="H543" s="16">
        <f t="shared" si="80"/>
        <v>0</v>
      </c>
    </row>
    <row r="544" spans="1:8" ht="15.75" x14ac:dyDescent="0.25">
      <c r="A544" s="13"/>
      <c r="B544" s="13"/>
      <c r="C544" s="13"/>
      <c r="D544" s="13"/>
      <c r="E544" s="47">
        <f>E543+F543</f>
        <v>551.32680000000005</v>
      </c>
      <c r="F544" s="48"/>
      <c r="G544" s="41"/>
      <c r="H544" s="17"/>
    </row>
    <row r="545" spans="1:8" ht="15.75" x14ac:dyDescent="0.25">
      <c r="A545" s="12" t="s">
        <v>548</v>
      </c>
      <c r="B545" s="12" t="s">
        <v>549</v>
      </c>
      <c r="C545" s="12"/>
      <c r="D545" s="12"/>
      <c r="E545" s="6"/>
      <c r="F545" s="6">
        <v>308.8458</v>
      </c>
      <c r="G545" s="40"/>
      <c r="H545" s="16">
        <f t="shared" ref="H545" si="84">D545*G545</f>
        <v>0</v>
      </c>
    </row>
    <row r="546" spans="1:8" ht="38.25" customHeight="1" x14ac:dyDescent="0.25">
      <c r="A546" s="13"/>
      <c r="B546" s="13"/>
      <c r="C546" s="13"/>
      <c r="D546" s="13"/>
      <c r="E546" s="47">
        <f>E545+F545</f>
        <v>308.8458</v>
      </c>
      <c r="F546" s="48"/>
      <c r="G546" s="41"/>
      <c r="H546" s="17"/>
    </row>
    <row r="547" spans="1:8" ht="15.75" x14ac:dyDescent="0.25">
      <c r="A547" s="12" t="s">
        <v>550</v>
      </c>
      <c r="B547" s="12" t="s">
        <v>551</v>
      </c>
      <c r="C547" s="12"/>
      <c r="D547" s="12"/>
      <c r="E547" s="6"/>
      <c r="F547" s="6">
        <v>224.37739999999999</v>
      </c>
      <c r="G547" s="40"/>
      <c r="H547" s="16">
        <f t="shared" ref="H547" si="85">D547*G547</f>
        <v>0</v>
      </c>
    </row>
    <row r="548" spans="1:8" ht="39" customHeight="1" x14ac:dyDescent="0.25">
      <c r="A548" s="13"/>
      <c r="B548" s="13"/>
      <c r="C548" s="13"/>
      <c r="D548" s="13"/>
      <c r="E548" s="47">
        <f>E547+F547</f>
        <v>224.37739999999999</v>
      </c>
      <c r="F548" s="48"/>
      <c r="G548" s="41"/>
      <c r="H548" s="17"/>
    </row>
    <row r="549" spans="1:8" ht="15.75" x14ac:dyDescent="0.25">
      <c r="A549" s="12" t="s">
        <v>552</v>
      </c>
      <c r="B549" s="12" t="s">
        <v>553</v>
      </c>
      <c r="C549" s="12"/>
      <c r="D549" s="12"/>
      <c r="E549" s="6"/>
      <c r="F549" s="6">
        <v>746.74969999999996</v>
      </c>
      <c r="G549" s="40"/>
      <c r="H549" s="16">
        <f t="shared" ref="H549" si="86">D549*G549</f>
        <v>0</v>
      </c>
    </row>
    <row r="550" spans="1:8" ht="38.25" customHeight="1" x14ac:dyDescent="0.25">
      <c r="A550" s="13"/>
      <c r="B550" s="13"/>
      <c r="C550" s="13"/>
      <c r="D550" s="13"/>
      <c r="E550" s="47">
        <f>E549+F549</f>
        <v>746.74969999999996</v>
      </c>
      <c r="F550" s="48"/>
      <c r="G550" s="41"/>
      <c r="H550" s="17"/>
    </row>
    <row r="551" spans="1:8" ht="15.75" x14ac:dyDescent="0.25">
      <c r="A551" s="12" t="s">
        <v>554</v>
      </c>
      <c r="B551" s="12" t="s">
        <v>555</v>
      </c>
      <c r="C551" s="12"/>
      <c r="D551" s="12"/>
      <c r="E551" s="6"/>
      <c r="F551" s="6">
        <v>368.55759999999998</v>
      </c>
      <c r="G551" s="40"/>
      <c r="H551" s="16">
        <f t="shared" ref="H551" si="87">D551*G551</f>
        <v>0</v>
      </c>
    </row>
    <row r="552" spans="1:8" ht="15.75" x14ac:dyDescent="0.25">
      <c r="A552" s="13"/>
      <c r="B552" s="13"/>
      <c r="C552" s="13"/>
      <c r="D552" s="13"/>
      <c r="E552" s="47">
        <f>E551+F551</f>
        <v>368.55759999999998</v>
      </c>
      <c r="F552" s="48"/>
      <c r="G552" s="41"/>
      <c r="H552" s="17"/>
    </row>
    <row r="553" spans="1:8" ht="15.75" x14ac:dyDescent="0.25">
      <c r="A553" s="12" t="s">
        <v>556</v>
      </c>
      <c r="B553" s="12" t="s">
        <v>557</v>
      </c>
      <c r="C553" s="12"/>
      <c r="D553" s="12"/>
      <c r="E553" s="6"/>
      <c r="F553" s="6">
        <v>95.817400000000006</v>
      </c>
      <c r="G553" s="40"/>
      <c r="H553" s="16">
        <f t="shared" ref="H553" si="88">D553*G553</f>
        <v>0</v>
      </c>
    </row>
    <row r="554" spans="1:8" ht="15.75" x14ac:dyDescent="0.25">
      <c r="A554" s="13"/>
      <c r="B554" s="13"/>
      <c r="C554" s="13"/>
      <c r="D554" s="13"/>
      <c r="E554" s="47">
        <f>E553+F553</f>
        <v>95.817400000000006</v>
      </c>
      <c r="F554" s="48"/>
      <c r="G554" s="41"/>
      <c r="H554" s="17"/>
    </row>
    <row r="555" spans="1:8" ht="15.75" x14ac:dyDescent="0.25">
      <c r="A555" s="12" t="s">
        <v>558</v>
      </c>
      <c r="B555" s="12" t="s">
        <v>559</v>
      </c>
      <c r="C555" s="12"/>
      <c r="D555" s="12"/>
      <c r="E555" s="6"/>
      <c r="F555" s="6">
        <v>928.42740000000003</v>
      </c>
      <c r="G555" s="40"/>
      <c r="H555" s="16">
        <f t="shared" ref="H555" si="89">D555*G555</f>
        <v>0</v>
      </c>
    </row>
    <row r="556" spans="1:8" ht="39" customHeight="1" x14ac:dyDescent="0.25">
      <c r="A556" s="13"/>
      <c r="B556" s="13"/>
      <c r="C556" s="13"/>
      <c r="D556" s="13"/>
      <c r="E556" s="47">
        <f>E555+F555</f>
        <v>928.42740000000003</v>
      </c>
      <c r="F556" s="48"/>
      <c r="G556" s="41"/>
      <c r="H556" s="17"/>
    </row>
    <row r="557" spans="1:8" ht="15.75" x14ac:dyDescent="0.25">
      <c r="A557" s="12" t="s">
        <v>560</v>
      </c>
      <c r="B557" s="12" t="s">
        <v>561</v>
      </c>
      <c r="C557" s="12"/>
      <c r="D557" s="12"/>
      <c r="E557" s="6"/>
      <c r="F557" s="8">
        <v>83.924700000000001</v>
      </c>
      <c r="G557" s="40"/>
      <c r="H557" s="16">
        <f t="shared" ref="H557" si="90">D557*G557</f>
        <v>0</v>
      </c>
    </row>
    <row r="558" spans="1:8" ht="15.75" x14ac:dyDescent="0.25">
      <c r="A558" s="13"/>
      <c r="B558" s="13"/>
      <c r="C558" s="13"/>
      <c r="D558" s="13"/>
      <c r="E558" s="47">
        <f>E557+F557</f>
        <v>83.924700000000001</v>
      </c>
      <c r="F558" s="48"/>
      <c r="G558" s="41"/>
      <c r="H558" s="17"/>
    </row>
    <row r="559" spans="1:8" ht="15.75" x14ac:dyDescent="0.25">
      <c r="A559" s="12" t="s">
        <v>562</v>
      </c>
      <c r="B559" s="12" t="s">
        <v>563</v>
      </c>
      <c r="C559" s="12"/>
      <c r="D559" s="12"/>
      <c r="E559" s="6"/>
      <c r="F559" s="6">
        <v>29.796800000000001</v>
      </c>
      <c r="G559" s="40"/>
      <c r="H559" s="16">
        <f t="shared" ref="H559" si="91">D559*G559</f>
        <v>0</v>
      </c>
    </row>
    <row r="560" spans="1:8" ht="15.75" x14ac:dyDescent="0.25">
      <c r="A560" s="13"/>
      <c r="B560" s="13"/>
      <c r="C560" s="13"/>
      <c r="D560" s="13"/>
      <c r="E560" s="47">
        <f>E559+F559</f>
        <v>29.796800000000001</v>
      </c>
      <c r="F560" s="48"/>
      <c r="G560" s="41"/>
      <c r="H560" s="17"/>
    </row>
    <row r="561" spans="1:8" ht="15.75" x14ac:dyDescent="0.25">
      <c r="A561" s="12" t="s">
        <v>564</v>
      </c>
      <c r="B561" s="12" t="s">
        <v>565</v>
      </c>
      <c r="C561" s="12"/>
      <c r="D561" s="12"/>
      <c r="E561" s="6"/>
      <c r="F561" s="6">
        <v>529.56410000000005</v>
      </c>
      <c r="G561" s="40"/>
      <c r="H561" s="16">
        <f t="shared" ref="H561" si="92">D561*G561</f>
        <v>0</v>
      </c>
    </row>
    <row r="562" spans="1:8" ht="15.75" x14ac:dyDescent="0.25">
      <c r="A562" s="13"/>
      <c r="B562" s="13"/>
      <c r="C562" s="13"/>
      <c r="D562" s="13"/>
      <c r="E562" s="47">
        <f>E561+F561</f>
        <v>529.56410000000005</v>
      </c>
      <c r="F562" s="48"/>
      <c r="G562" s="41"/>
      <c r="H562" s="17"/>
    </row>
    <row r="563" spans="1:8" ht="15.75" x14ac:dyDescent="0.25">
      <c r="A563" s="12" t="s">
        <v>566</v>
      </c>
      <c r="B563" s="12" t="s">
        <v>1041</v>
      </c>
      <c r="C563" s="12"/>
      <c r="D563" s="12"/>
      <c r="E563" s="6"/>
      <c r="F563" s="6">
        <v>160.52440000000001</v>
      </c>
      <c r="G563" s="40"/>
      <c r="H563" s="16">
        <f t="shared" ref="H563" si="93">D563*G563</f>
        <v>0</v>
      </c>
    </row>
    <row r="564" spans="1:8" ht="15.75" x14ac:dyDescent="0.25">
      <c r="A564" s="13"/>
      <c r="B564" s="13"/>
      <c r="C564" s="13"/>
      <c r="D564" s="13"/>
      <c r="E564" s="47">
        <f>E563+F563</f>
        <v>160.52440000000001</v>
      </c>
      <c r="F564" s="48"/>
      <c r="G564" s="41"/>
      <c r="H564" s="17"/>
    </row>
    <row r="565" spans="1:8" ht="15.75" x14ac:dyDescent="0.25">
      <c r="A565" s="12" t="s">
        <v>567</v>
      </c>
      <c r="B565" s="12" t="s">
        <v>568</v>
      </c>
      <c r="C565" s="12"/>
      <c r="D565" s="12"/>
      <c r="E565" s="6"/>
      <c r="F565" s="6">
        <v>152.04990000000001</v>
      </c>
      <c r="G565" s="40"/>
      <c r="H565" s="16">
        <f t="shared" ref="H565" si="94">D565*G565</f>
        <v>0</v>
      </c>
    </row>
    <row r="566" spans="1:8" ht="33" customHeight="1" x14ac:dyDescent="0.25">
      <c r="A566" s="13"/>
      <c r="B566" s="13"/>
      <c r="C566" s="13"/>
      <c r="D566" s="13"/>
      <c r="E566" s="47">
        <f>E565+F565</f>
        <v>152.04990000000001</v>
      </c>
      <c r="F566" s="48"/>
      <c r="G566" s="41"/>
      <c r="H566" s="17"/>
    </row>
    <row r="567" spans="1:8" ht="15.75" x14ac:dyDescent="0.25">
      <c r="A567" s="12" t="s">
        <v>569</v>
      </c>
      <c r="B567" s="12" t="s">
        <v>570</v>
      </c>
      <c r="C567" s="12"/>
      <c r="D567" s="12"/>
      <c r="E567" s="6"/>
      <c r="F567" s="6">
        <v>258.6164</v>
      </c>
      <c r="G567" s="40"/>
      <c r="H567" s="16">
        <f t="shared" ref="H567" si="95">D567*G567</f>
        <v>0</v>
      </c>
    </row>
    <row r="568" spans="1:8" ht="15.75" x14ac:dyDescent="0.25">
      <c r="A568" s="13"/>
      <c r="B568" s="13"/>
      <c r="C568" s="13"/>
      <c r="D568" s="13"/>
      <c r="E568" s="47">
        <f>E567+F567</f>
        <v>258.6164</v>
      </c>
      <c r="F568" s="48"/>
      <c r="G568" s="41"/>
      <c r="H568" s="17"/>
    </row>
    <row r="569" spans="1:8" ht="15.75" x14ac:dyDescent="0.25">
      <c r="A569" s="12" t="s">
        <v>571</v>
      </c>
      <c r="B569" s="12" t="s">
        <v>572</v>
      </c>
      <c r="C569" s="12"/>
      <c r="D569" s="12"/>
      <c r="E569" s="6"/>
      <c r="F569" s="6">
        <v>21.248999999999999</v>
      </c>
      <c r="G569" s="40"/>
      <c r="H569" s="16">
        <f t="shared" ref="H569" si="96">D569*G569</f>
        <v>0</v>
      </c>
    </row>
    <row r="570" spans="1:8" ht="15.75" x14ac:dyDescent="0.25">
      <c r="A570" s="13"/>
      <c r="B570" s="13"/>
      <c r="C570" s="13"/>
      <c r="D570" s="13"/>
      <c r="E570" s="47">
        <f>E569+F569</f>
        <v>21.248999999999999</v>
      </c>
      <c r="F570" s="48"/>
      <c r="G570" s="41"/>
      <c r="H570" s="17"/>
    </row>
    <row r="571" spans="1:8" ht="15.75" x14ac:dyDescent="0.25">
      <c r="A571" s="12" t="s">
        <v>573</v>
      </c>
      <c r="B571" s="40" t="s">
        <v>574</v>
      </c>
      <c r="C571" s="12"/>
      <c r="D571" s="12"/>
      <c r="E571" s="6"/>
      <c r="F571" s="8">
        <v>4141.9623000000001</v>
      </c>
      <c r="G571" s="40"/>
      <c r="H571" s="16">
        <f t="shared" ref="H571" si="97">D571*G571</f>
        <v>0</v>
      </c>
    </row>
    <row r="572" spans="1:8" ht="15.75" x14ac:dyDescent="0.25">
      <c r="A572" s="13"/>
      <c r="B572" s="41"/>
      <c r="C572" s="13"/>
      <c r="D572" s="13"/>
      <c r="E572" s="47">
        <f>E571+F571</f>
        <v>4141.9623000000001</v>
      </c>
      <c r="F572" s="48"/>
      <c r="G572" s="41"/>
      <c r="H572" s="17"/>
    </row>
    <row r="573" spans="1:8" ht="15.75" x14ac:dyDescent="0.25">
      <c r="A573" s="12" t="s">
        <v>575</v>
      </c>
      <c r="B573" s="40" t="s">
        <v>576</v>
      </c>
      <c r="C573" s="12"/>
      <c r="D573" s="12"/>
      <c r="E573" s="6"/>
      <c r="F573" s="6">
        <v>118.1317</v>
      </c>
      <c r="G573" s="40"/>
      <c r="H573" s="16">
        <f t="shared" ref="H573" si="98">D573*G573</f>
        <v>0</v>
      </c>
    </row>
    <row r="574" spans="1:8" ht="33" customHeight="1" x14ac:dyDescent="0.25">
      <c r="A574" s="13"/>
      <c r="B574" s="41"/>
      <c r="C574" s="13"/>
      <c r="D574" s="13"/>
      <c r="E574" s="47">
        <f>E573+F573</f>
        <v>118.1317</v>
      </c>
      <c r="F574" s="48"/>
      <c r="G574" s="41"/>
      <c r="H574" s="17"/>
    </row>
    <row r="575" spans="1:8" ht="15.75" x14ac:dyDescent="0.25">
      <c r="A575" s="12" t="s">
        <v>577</v>
      </c>
      <c r="B575" s="40" t="s">
        <v>578</v>
      </c>
      <c r="C575" s="12"/>
      <c r="D575" s="12"/>
      <c r="E575" s="6"/>
      <c r="F575" s="6">
        <v>41.168999999999997</v>
      </c>
      <c r="G575" s="40"/>
      <c r="H575" s="16">
        <f t="shared" ref="H575" si="99">D575*G575</f>
        <v>0</v>
      </c>
    </row>
    <row r="576" spans="1:8" ht="37.5" customHeight="1" x14ac:dyDescent="0.25">
      <c r="A576" s="13"/>
      <c r="B576" s="41"/>
      <c r="C576" s="13"/>
      <c r="D576" s="13"/>
      <c r="E576" s="47">
        <f>E575+F575</f>
        <v>41.168999999999997</v>
      </c>
      <c r="F576" s="48"/>
      <c r="G576" s="41"/>
      <c r="H576" s="17"/>
    </row>
    <row r="577" spans="1:8" ht="15.75" x14ac:dyDescent="0.25">
      <c r="A577" s="12" t="s">
        <v>579</v>
      </c>
      <c r="B577" s="40" t="s">
        <v>580</v>
      </c>
      <c r="C577" s="12"/>
      <c r="D577" s="12"/>
      <c r="E577" s="6"/>
      <c r="F577" s="6">
        <v>58.0503</v>
      </c>
      <c r="G577" s="40"/>
      <c r="H577" s="16">
        <f t="shared" ref="H577" si="100">D577*G577</f>
        <v>0</v>
      </c>
    </row>
    <row r="578" spans="1:8" ht="41.25" customHeight="1" x14ac:dyDescent="0.25">
      <c r="A578" s="13"/>
      <c r="B578" s="41"/>
      <c r="C578" s="13"/>
      <c r="D578" s="13"/>
      <c r="E578" s="47">
        <f>E577+F577</f>
        <v>58.0503</v>
      </c>
      <c r="F578" s="48"/>
      <c r="G578" s="41"/>
      <c r="H578" s="17"/>
    </row>
    <row r="579" spans="1:8" ht="15.75" x14ac:dyDescent="0.25">
      <c r="A579" s="12" t="s">
        <v>581</v>
      </c>
      <c r="B579" s="40" t="s">
        <v>582</v>
      </c>
      <c r="C579" s="12"/>
      <c r="D579" s="12"/>
      <c r="E579" s="6"/>
      <c r="F579" s="6">
        <v>493.66910000000001</v>
      </c>
      <c r="G579" s="40"/>
      <c r="H579" s="16">
        <f t="shared" ref="H579" si="101">D579*G579</f>
        <v>0</v>
      </c>
    </row>
    <row r="580" spans="1:8" ht="36.75" customHeight="1" x14ac:dyDescent="0.25">
      <c r="A580" s="13"/>
      <c r="B580" s="41"/>
      <c r="C580" s="13"/>
      <c r="D580" s="13"/>
      <c r="E580" s="47">
        <f>E579+F579</f>
        <v>493.66910000000001</v>
      </c>
      <c r="F580" s="48"/>
      <c r="G580" s="41"/>
      <c r="H580" s="17"/>
    </row>
    <row r="581" spans="1:8" ht="15.75" x14ac:dyDescent="0.25">
      <c r="A581" s="12" t="s">
        <v>583</v>
      </c>
      <c r="B581" s="40" t="s">
        <v>584</v>
      </c>
      <c r="C581" s="12"/>
      <c r="D581" s="12"/>
      <c r="E581" s="6"/>
      <c r="F581" s="6">
        <v>266.19229999999999</v>
      </c>
      <c r="G581" s="40"/>
      <c r="H581" s="16">
        <f t="shared" ref="H581" si="102">D581*G581</f>
        <v>0</v>
      </c>
    </row>
    <row r="582" spans="1:8" ht="15.75" x14ac:dyDescent="0.25">
      <c r="A582" s="13"/>
      <c r="B582" s="41"/>
      <c r="C582" s="13"/>
      <c r="D582" s="13"/>
      <c r="E582" s="47">
        <f>E581+F581</f>
        <v>266.19229999999999</v>
      </c>
      <c r="F582" s="48"/>
      <c r="G582" s="41"/>
      <c r="H582" s="17"/>
    </row>
    <row r="583" spans="1:8" ht="15.75" x14ac:dyDescent="0.25">
      <c r="A583" s="12" t="s">
        <v>585</v>
      </c>
      <c r="B583" s="40" t="s">
        <v>586</v>
      </c>
      <c r="C583" s="12"/>
      <c r="D583" s="12"/>
      <c r="E583" s="6"/>
      <c r="F583" s="6">
        <v>63.686399999999999</v>
      </c>
      <c r="G583" s="40"/>
      <c r="H583" s="16">
        <f t="shared" ref="H583" si="103">D583*G583</f>
        <v>0</v>
      </c>
    </row>
    <row r="584" spans="1:8" ht="33.75" customHeight="1" x14ac:dyDescent="0.25">
      <c r="A584" s="13"/>
      <c r="B584" s="41"/>
      <c r="C584" s="13"/>
      <c r="D584" s="13"/>
      <c r="E584" s="47">
        <f>E583+F583</f>
        <v>63.686399999999999</v>
      </c>
      <c r="F584" s="48"/>
      <c r="G584" s="41"/>
      <c r="H584" s="17"/>
    </row>
    <row r="585" spans="1:8" ht="15.75" x14ac:dyDescent="0.25">
      <c r="A585" s="12" t="s">
        <v>587</v>
      </c>
      <c r="B585" s="40" t="s">
        <v>588</v>
      </c>
      <c r="C585" s="12"/>
      <c r="D585" s="12"/>
      <c r="E585" s="6"/>
      <c r="F585" s="6">
        <v>349.577</v>
      </c>
      <c r="G585" s="40"/>
      <c r="H585" s="16">
        <f t="shared" ref="H585" si="104">D585*G585</f>
        <v>0</v>
      </c>
    </row>
    <row r="586" spans="1:8" ht="15.75" x14ac:dyDescent="0.25">
      <c r="A586" s="13"/>
      <c r="B586" s="41"/>
      <c r="C586" s="13"/>
      <c r="D586" s="13"/>
      <c r="E586" s="47">
        <f>E585+F585</f>
        <v>349.577</v>
      </c>
      <c r="F586" s="48"/>
      <c r="G586" s="41"/>
      <c r="H586" s="17"/>
    </row>
    <row r="587" spans="1:8" ht="15.75" x14ac:dyDescent="0.25">
      <c r="A587" s="12" t="s">
        <v>589</v>
      </c>
      <c r="B587" s="40" t="s">
        <v>590</v>
      </c>
      <c r="C587" s="12"/>
      <c r="D587" s="12"/>
      <c r="E587" s="6"/>
      <c r="F587" s="6">
        <v>484.6284</v>
      </c>
      <c r="G587" s="40"/>
      <c r="H587" s="16">
        <f t="shared" ref="H587" si="105">D587*G587</f>
        <v>0</v>
      </c>
    </row>
    <row r="588" spans="1:8" ht="15.75" x14ac:dyDescent="0.25">
      <c r="A588" s="13"/>
      <c r="B588" s="41"/>
      <c r="C588" s="13"/>
      <c r="D588" s="13"/>
      <c r="E588" s="47">
        <f>E587+F587</f>
        <v>484.6284</v>
      </c>
      <c r="F588" s="48"/>
      <c r="G588" s="41"/>
      <c r="H588" s="17"/>
    </row>
    <row r="589" spans="1:8" ht="15.75" x14ac:dyDescent="0.25">
      <c r="A589" s="14" t="s">
        <v>591</v>
      </c>
      <c r="B589" s="12" t="s">
        <v>592</v>
      </c>
      <c r="C589" s="12"/>
      <c r="D589" s="12"/>
      <c r="E589" s="6"/>
      <c r="F589" s="8">
        <v>873.51</v>
      </c>
      <c r="G589" s="40"/>
      <c r="H589" s="16">
        <f t="shared" ref="H589" si="106">D589*G589</f>
        <v>0</v>
      </c>
    </row>
    <row r="590" spans="1:8" ht="15.75" x14ac:dyDescent="0.25">
      <c r="A590" s="14"/>
      <c r="B590" s="13"/>
      <c r="C590" s="13"/>
      <c r="D590" s="13"/>
      <c r="E590" s="47">
        <f>E589+F589</f>
        <v>873.51</v>
      </c>
      <c r="F590" s="48"/>
      <c r="G590" s="41"/>
      <c r="H590" s="17"/>
    </row>
    <row r="591" spans="1:8" ht="15.75" x14ac:dyDescent="0.25">
      <c r="A591" s="14" t="s">
        <v>593</v>
      </c>
      <c r="B591" s="12" t="s">
        <v>594</v>
      </c>
      <c r="C591" s="12"/>
      <c r="D591" s="12"/>
      <c r="E591" s="6"/>
      <c r="F591" s="8">
        <v>181.42330000000001</v>
      </c>
      <c r="G591" s="40"/>
      <c r="H591" s="16">
        <f t="shared" ref="H591" si="107">D591*G591</f>
        <v>0</v>
      </c>
    </row>
    <row r="592" spans="1:8" ht="15.75" x14ac:dyDescent="0.25">
      <c r="A592" s="14"/>
      <c r="B592" s="13"/>
      <c r="C592" s="13"/>
      <c r="D592" s="13"/>
      <c r="E592" s="47">
        <f>E591+F591</f>
        <v>181.42330000000001</v>
      </c>
      <c r="F592" s="48"/>
      <c r="G592" s="41"/>
      <c r="H592" s="17"/>
    </row>
    <row r="593" spans="1:8" ht="15.75" x14ac:dyDescent="0.25">
      <c r="A593" s="25" t="s">
        <v>595</v>
      </c>
      <c r="B593" s="26"/>
      <c r="C593" s="26"/>
      <c r="D593" s="26"/>
      <c r="E593" s="26"/>
      <c r="F593" s="26"/>
      <c r="G593" s="26"/>
      <c r="H593" s="27"/>
    </row>
    <row r="594" spans="1:8" ht="15.75" x14ac:dyDescent="0.25">
      <c r="A594" s="12" t="s">
        <v>990</v>
      </c>
      <c r="B594" s="14" t="s">
        <v>596</v>
      </c>
      <c r="C594" s="14">
        <v>9</v>
      </c>
      <c r="D594" s="15">
        <v>4155</v>
      </c>
      <c r="E594" s="6">
        <v>1377.8372999999999</v>
      </c>
      <c r="F594" s="6">
        <v>2197.2683000000002</v>
      </c>
      <c r="G594" s="14">
        <v>0.378</v>
      </c>
      <c r="H594" s="15">
        <f>D594*G594</f>
        <v>1570.59</v>
      </c>
    </row>
    <row r="595" spans="1:8" ht="15.75" x14ac:dyDescent="0.25">
      <c r="A595" s="13"/>
      <c r="B595" s="14"/>
      <c r="C595" s="14"/>
      <c r="D595" s="15"/>
      <c r="E595" s="15">
        <f>E594+F594</f>
        <v>3575.1055999999999</v>
      </c>
      <c r="F595" s="15"/>
      <c r="G595" s="14"/>
      <c r="H595" s="15"/>
    </row>
    <row r="596" spans="1:8" ht="15.75" x14ac:dyDescent="0.25">
      <c r="A596" s="12" t="s">
        <v>991</v>
      </c>
      <c r="B596" s="14" t="s">
        <v>597</v>
      </c>
      <c r="C596" s="14">
        <v>9</v>
      </c>
      <c r="D596" s="15">
        <v>4101.3999999999996</v>
      </c>
      <c r="E596" s="6">
        <v>1165.6711</v>
      </c>
      <c r="F596" s="6">
        <v>3236.52</v>
      </c>
      <c r="G596" s="14">
        <v>0.378</v>
      </c>
      <c r="H596" s="15">
        <f>D596*G596</f>
        <v>1550.3291999999999</v>
      </c>
    </row>
    <row r="597" spans="1:8" ht="15.75" x14ac:dyDescent="0.25">
      <c r="A597" s="13"/>
      <c r="B597" s="14"/>
      <c r="C597" s="14"/>
      <c r="D597" s="15"/>
      <c r="E597" s="15">
        <f>E596+F596</f>
        <v>4402.1911</v>
      </c>
      <c r="F597" s="15"/>
      <c r="G597" s="14"/>
      <c r="H597" s="15"/>
    </row>
    <row r="598" spans="1:8" ht="15.75" x14ac:dyDescent="0.25">
      <c r="A598" s="12" t="s">
        <v>992</v>
      </c>
      <c r="B598" s="14" t="s">
        <v>598</v>
      </c>
      <c r="C598" s="14">
        <v>9</v>
      </c>
      <c r="D598" s="15">
        <v>8689.7000000000007</v>
      </c>
      <c r="E598" s="6">
        <v>1659.1482000000001</v>
      </c>
      <c r="F598" s="6">
        <f>3475.3134+1925.6672</f>
        <v>5400.9805999999999</v>
      </c>
      <c r="G598" s="14">
        <v>0.378</v>
      </c>
      <c r="H598" s="15">
        <f t="shared" ref="H598" si="108">D598*G598</f>
        <v>3284.7066000000004</v>
      </c>
    </row>
    <row r="599" spans="1:8" ht="15.75" x14ac:dyDescent="0.25">
      <c r="A599" s="13"/>
      <c r="B599" s="14"/>
      <c r="C599" s="14"/>
      <c r="D599" s="15"/>
      <c r="E599" s="15">
        <f>E598+F598</f>
        <v>7060.1288000000004</v>
      </c>
      <c r="F599" s="15"/>
      <c r="G599" s="14"/>
      <c r="H599" s="15"/>
    </row>
    <row r="600" spans="1:8" ht="15.75" x14ac:dyDescent="0.25">
      <c r="A600" s="12" t="s">
        <v>993</v>
      </c>
      <c r="B600" s="14" t="s">
        <v>599</v>
      </c>
      <c r="C600" s="14">
        <v>9</v>
      </c>
      <c r="D600" s="15">
        <v>10612.24</v>
      </c>
      <c r="E600" s="6">
        <v>2636.3137000000002</v>
      </c>
      <c r="F600" s="6">
        <v>3598.8461000000002</v>
      </c>
      <c r="G600" s="14">
        <v>0.378</v>
      </c>
      <c r="H600" s="15">
        <f t="shared" ref="H600" si="109">D600*G600</f>
        <v>4011.4267199999999</v>
      </c>
    </row>
    <row r="601" spans="1:8" ht="15.75" x14ac:dyDescent="0.25">
      <c r="A601" s="13"/>
      <c r="B601" s="14"/>
      <c r="C601" s="14"/>
      <c r="D601" s="15"/>
      <c r="E601" s="15">
        <f>E600+F600</f>
        <v>6235.1598000000004</v>
      </c>
      <c r="F601" s="15"/>
      <c r="G601" s="14"/>
      <c r="H601" s="15"/>
    </row>
    <row r="602" spans="1:8" ht="15.75" x14ac:dyDescent="0.25">
      <c r="A602" s="12" t="s">
        <v>994</v>
      </c>
      <c r="B602" s="14" t="s">
        <v>600</v>
      </c>
      <c r="C602" s="14">
        <v>12</v>
      </c>
      <c r="D602" s="15">
        <v>3957.2</v>
      </c>
      <c r="E602" s="6">
        <v>696.29909999999995</v>
      </c>
      <c r="F602" s="6">
        <v>646.64179999999999</v>
      </c>
      <c r="G602" s="14">
        <v>0.378</v>
      </c>
      <c r="H602" s="15">
        <f t="shared" ref="H602" si="110">D602*G602</f>
        <v>1495.8216</v>
      </c>
    </row>
    <row r="603" spans="1:8" ht="15.75" x14ac:dyDescent="0.25">
      <c r="A603" s="13"/>
      <c r="B603" s="14"/>
      <c r="C603" s="14"/>
      <c r="D603" s="15"/>
      <c r="E603" s="15">
        <f>E602+F602</f>
        <v>1342.9409000000001</v>
      </c>
      <c r="F603" s="15"/>
      <c r="G603" s="14"/>
      <c r="H603" s="15"/>
    </row>
    <row r="604" spans="1:8" ht="15.75" x14ac:dyDescent="0.25">
      <c r="A604" s="12" t="s">
        <v>995</v>
      </c>
      <c r="B604" s="14" t="s">
        <v>601</v>
      </c>
      <c r="C604" s="14">
        <v>12</v>
      </c>
      <c r="D604" s="15">
        <v>3908.8</v>
      </c>
      <c r="E604" s="6">
        <v>945.89509999999996</v>
      </c>
      <c r="F604" s="6">
        <v>1644.8785</v>
      </c>
      <c r="G604" s="14">
        <v>0.378</v>
      </c>
      <c r="H604" s="15">
        <f t="shared" ref="H604" si="111">D604*G604</f>
        <v>1477.5264</v>
      </c>
    </row>
    <row r="605" spans="1:8" ht="15.75" x14ac:dyDescent="0.25">
      <c r="A605" s="13"/>
      <c r="B605" s="14"/>
      <c r="C605" s="14"/>
      <c r="D605" s="15"/>
      <c r="E605" s="15">
        <f>E604+F604</f>
        <v>2590.7736</v>
      </c>
      <c r="F605" s="15"/>
      <c r="G605" s="14"/>
      <c r="H605" s="15"/>
    </row>
    <row r="606" spans="1:8" ht="15.75" x14ac:dyDescent="0.25">
      <c r="A606" s="12" t="s">
        <v>996</v>
      </c>
      <c r="B606" s="14" t="s">
        <v>602</v>
      </c>
      <c r="C606" s="14">
        <v>12</v>
      </c>
      <c r="D606" s="15">
        <v>3907.01</v>
      </c>
      <c r="E606" s="6">
        <v>875.49490000000003</v>
      </c>
      <c r="F606" s="6">
        <v>1501.0034000000001</v>
      </c>
      <c r="G606" s="14">
        <v>0.378</v>
      </c>
      <c r="H606" s="15">
        <f t="shared" ref="H606" si="112">D606*G606</f>
        <v>1476.84978</v>
      </c>
    </row>
    <row r="607" spans="1:8" ht="15.75" x14ac:dyDescent="0.25">
      <c r="A607" s="13"/>
      <c r="B607" s="14"/>
      <c r="C607" s="14"/>
      <c r="D607" s="15"/>
      <c r="E607" s="15">
        <f>E606+F606</f>
        <v>2376.4983000000002</v>
      </c>
      <c r="F607" s="15"/>
      <c r="G607" s="14"/>
      <c r="H607" s="15"/>
    </row>
    <row r="608" spans="1:8" ht="15.75" x14ac:dyDescent="0.25">
      <c r="A608" s="12" t="s">
        <v>997</v>
      </c>
      <c r="B608" s="14" t="s">
        <v>603</v>
      </c>
      <c r="C608" s="14">
        <v>9</v>
      </c>
      <c r="D608" s="15">
        <v>10102.1</v>
      </c>
      <c r="E608" s="6">
        <v>1682.4944</v>
      </c>
      <c r="F608" s="6">
        <v>5259.4718999999996</v>
      </c>
      <c r="G608" s="14">
        <v>0.378</v>
      </c>
      <c r="H608" s="15">
        <f t="shared" ref="H608" si="113">D608*G608</f>
        <v>3818.5938000000001</v>
      </c>
    </row>
    <row r="609" spans="1:8" ht="15.75" x14ac:dyDescent="0.25">
      <c r="A609" s="13"/>
      <c r="B609" s="14"/>
      <c r="C609" s="14"/>
      <c r="D609" s="15"/>
      <c r="E609" s="15">
        <f>E608+F608</f>
        <v>6941.9663</v>
      </c>
      <c r="F609" s="15"/>
      <c r="G609" s="14"/>
      <c r="H609" s="15"/>
    </row>
    <row r="610" spans="1:8" ht="15.75" x14ac:dyDescent="0.25">
      <c r="A610" s="12" t="s">
        <v>998</v>
      </c>
      <c r="B610" s="14" t="s">
        <v>604</v>
      </c>
      <c r="C610" s="14">
        <v>12</v>
      </c>
      <c r="D610" s="15">
        <v>3897.9</v>
      </c>
      <c r="E610" s="6">
        <v>939.16039999999998</v>
      </c>
      <c r="F610" s="6">
        <v>1869.6728000000001</v>
      </c>
      <c r="G610" s="14">
        <v>0.378</v>
      </c>
      <c r="H610" s="15">
        <f t="shared" ref="H610" si="114">D610*G610</f>
        <v>1473.4062000000001</v>
      </c>
    </row>
    <row r="611" spans="1:8" ht="15.75" x14ac:dyDescent="0.25">
      <c r="A611" s="13"/>
      <c r="B611" s="14"/>
      <c r="C611" s="14"/>
      <c r="D611" s="15"/>
      <c r="E611" s="15">
        <f>E610+F610</f>
        <v>2808.8332</v>
      </c>
      <c r="F611" s="15"/>
      <c r="G611" s="14"/>
      <c r="H611" s="15"/>
    </row>
    <row r="612" spans="1:8" ht="15.75" x14ac:dyDescent="0.25">
      <c r="A612" s="40" t="s">
        <v>999</v>
      </c>
      <c r="B612" s="39" t="s">
        <v>605</v>
      </c>
      <c r="C612" s="39">
        <v>12</v>
      </c>
      <c r="D612" s="42">
        <v>3934.8</v>
      </c>
      <c r="E612" s="8">
        <v>999.40390000000002</v>
      </c>
      <c r="F612" s="8">
        <v>2500.5288</v>
      </c>
      <c r="G612" s="39">
        <v>0.378</v>
      </c>
      <c r="H612" s="42">
        <f t="shared" ref="H612" si="115">D612*G612</f>
        <v>1487.3544000000002</v>
      </c>
    </row>
    <row r="613" spans="1:8" ht="15.75" x14ac:dyDescent="0.25">
      <c r="A613" s="41"/>
      <c r="B613" s="39"/>
      <c r="C613" s="39"/>
      <c r="D613" s="42"/>
      <c r="E613" s="42">
        <f>E612+F612</f>
        <v>3499.9327000000003</v>
      </c>
      <c r="F613" s="42"/>
      <c r="G613" s="39"/>
      <c r="H613" s="42"/>
    </row>
    <row r="614" spans="1:8" ht="15.75" x14ac:dyDescent="0.25">
      <c r="A614" s="12" t="s">
        <v>1000</v>
      </c>
      <c r="B614" s="14" t="s">
        <v>606</v>
      </c>
      <c r="C614" s="14">
        <v>9</v>
      </c>
      <c r="D614" s="15">
        <v>8717.7999999999993</v>
      </c>
      <c r="E614" s="6">
        <v>1303.096</v>
      </c>
      <c r="F614" s="6">
        <v>3184.5536000000002</v>
      </c>
      <c r="G614" s="14">
        <v>0.378</v>
      </c>
      <c r="H614" s="15">
        <f t="shared" ref="H614" si="116">D614*G614</f>
        <v>3295.3283999999999</v>
      </c>
    </row>
    <row r="615" spans="1:8" ht="15.75" x14ac:dyDescent="0.25">
      <c r="A615" s="13"/>
      <c r="B615" s="14"/>
      <c r="C615" s="14"/>
      <c r="D615" s="15"/>
      <c r="E615" s="15">
        <f>E614+F614</f>
        <v>4487.6496000000006</v>
      </c>
      <c r="F615" s="15"/>
      <c r="G615" s="14"/>
      <c r="H615" s="15"/>
    </row>
    <row r="616" spans="1:8" ht="15.75" x14ac:dyDescent="0.25">
      <c r="A616" s="12" t="s">
        <v>1001</v>
      </c>
      <c r="B616" s="14" t="s">
        <v>607</v>
      </c>
      <c r="C616" s="14">
        <v>9</v>
      </c>
      <c r="D616" s="15">
        <v>5608.8</v>
      </c>
      <c r="E616" s="6">
        <v>1355.136</v>
      </c>
      <c r="F616" s="6">
        <v>2241.4371999999998</v>
      </c>
      <c r="G616" s="14">
        <v>0.378</v>
      </c>
      <c r="H616" s="15">
        <f t="shared" ref="H616" si="117">D616*G616</f>
        <v>2120.1264000000001</v>
      </c>
    </row>
    <row r="617" spans="1:8" ht="15.75" x14ac:dyDescent="0.25">
      <c r="A617" s="13"/>
      <c r="B617" s="14"/>
      <c r="C617" s="14"/>
      <c r="D617" s="15"/>
      <c r="E617" s="15">
        <f>E616+F616</f>
        <v>3596.5731999999998</v>
      </c>
      <c r="F617" s="15"/>
      <c r="G617" s="14"/>
      <c r="H617" s="15"/>
    </row>
    <row r="618" spans="1:8" ht="15.75" x14ac:dyDescent="0.25">
      <c r="A618" s="12" t="s">
        <v>1002</v>
      </c>
      <c r="B618" s="12" t="s">
        <v>608</v>
      </c>
      <c r="C618" s="12">
        <v>9</v>
      </c>
      <c r="D618" s="16">
        <v>6895.7</v>
      </c>
      <c r="E618" s="6">
        <v>1213.1301000000001</v>
      </c>
      <c r="F618" s="6">
        <v>3735.5576999999998</v>
      </c>
      <c r="G618" s="12">
        <v>0.378</v>
      </c>
      <c r="H618" s="16">
        <f t="shared" ref="H618" si="118">D618*G618</f>
        <v>2606.5745999999999</v>
      </c>
    </row>
    <row r="619" spans="1:8" ht="15.75" x14ac:dyDescent="0.25">
      <c r="A619" s="13"/>
      <c r="B619" s="13"/>
      <c r="C619" s="13"/>
      <c r="D619" s="17"/>
      <c r="E619" s="15">
        <f>E618+F618</f>
        <v>4948.6877999999997</v>
      </c>
      <c r="F619" s="15"/>
      <c r="G619" s="13"/>
      <c r="H619" s="17"/>
    </row>
    <row r="620" spans="1:8" ht="15.75" x14ac:dyDescent="0.25">
      <c r="A620" s="12" t="s">
        <v>1003</v>
      </c>
      <c r="B620" s="12" t="s">
        <v>609</v>
      </c>
      <c r="C620" s="12">
        <v>9</v>
      </c>
      <c r="D620" s="16">
        <v>7229.4</v>
      </c>
      <c r="E620" s="6">
        <v>1118.9201</v>
      </c>
      <c r="F620" s="6">
        <v>2853.6304</v>
      </c>
      <c r="G620" s="12">
        <v>0.378</v>
      </c>
      <c r="H620" s="16">
        <f t="shared" ref="H620" si="119">D620*G620</f>
        <v>2732.7131999999997</v>
      </c>
    </row>
    <row r="621" spans="1:8" ht="15.75" x14ac:dyDescent="0.25">
      <c r="A621" s="13"/>
      <c r="B621" s="13"/>
      <c r="C621" s="13"/>
      <c r="D621" s="17"/>
      <c r="E621" s="15">
        <f>E620+F620</f>
        <v>3972.5505000000003</v>
      </c>
      <c r="F621" s="15"/>
      <c r="G621" s="13"/>
      <c r="H621" s="17"/>
    </row>
    <row r="622" spans="1:8" ht="15.75" x14ac:dyDescent="0.25">
      <c r="A622" s="12" t="s">
        <v>1004</v>
      </c>
      <c r="B622" s="12" t="s">
        <v>610</v>
      </c>
      <c r="C622" s="12">
        <v>9</v>
      </c>
      <c r="D622" s="16">
        <v>7117.7</v>
      </c>
      <c r="E622" s="6">
        <v>1307.2983999999999</v>
      </c>
      <c r="F622" s="6">
        <v>2753.7402999999999</v>
      </c>
      <c r="G622" s="12">
        <v>0.378</v>
      </c>
      <c r="H622" s="16">
        <f t="shared" ref="H622" si="120">D622*G622</f>
        <v>2690.4906000000001</v>
      </c>
    </row>
    <row r="623" spans="1:8" ht="15.75" x14ac:dyDescent="0.25">
      <c r="A623" s="13"/>
      <c r="B623" s="13"/>
      <c r="C623" s="13"/>
      <c r="D623" s="17"/>
      <c r="E623" s="15">
        <f>E622+F622</f>
        <v>4061.0387000000001</v>
      </c>
      <c r="F623" s="15"/>
      <c r="G623" s="13"/>
      <c r="H623" s="17"/>
    </row>
    <row r="624" spans="1:8" ht="15.75" x14ac:dyDescent="0.25">
      <c r="A624" s="12" t="s">
        <v>1005</v>
      </c>
      <c r="B624" s="12" t="s">
        <v>611</v>
      </c>
      <c r="C624" s="12">
        <v>9</v>
      </c>
      <c r="D624" s="16">
        <v>7210.49</v>
      </c>
      <c r="E624" s="6">
        <v>1088.3234</v>
      </c>
      <c r="F624" s="6">
        <v>2957.3229999999999</v>
      </c>
      <c r="G624" s="12">
        <v>0.378</v>
      </c>
      <c r="H624" s="16">
        <f t="shared" ref="H624" si="121">D624*G624</f>
        <v>2725.56522</v>
      </c>
    </row>
    <row r="625" spans="1:8" ht="15.75" x14ac:dyDescent="0.25">
      <c r="A625" s="13"/>
      <c r="B625" s="13"/>
      <c r="C625" s="13"/>
      <c r="D625" s="17"/>
      <c r="E625" s="15">
        <f>E624+F624</f>
        <v>4045.6463999999996</v>
      </c>
      <c r="F625" s="15"/>
      <c r="G625" s="13"/>
      <c r="H625" s="17"/>
    </row>
    <row r="626" spans="1:8" ht="15.75" x14ac:dyDescent="0.25">
      <c r="A626" s="12" t="s">
        <v>1006</v>
      </c>
      <c r="B626" s="12" t="s">
        <v>612</v>
      </c>
      <c r="C626" s="12">
        <v>27</v>
      </c>
      <c r="D626" s="16">
        <v>38521.94</v>
      </c>
      <c r="E626" s="6">
        <v>5058.3876</v>
      </c>
      <c r="F626" s="6">
        <v>899.73530000000005</v>
      </c>
      <c r="G626" s="12">
        <v>0.378</v>
      </c>
      <c r="H626" s="16">
        <f t="shared" ref="H626" si="122">D626*G626</f>
        <v>14561.293320000001</v>
      </c>
    </row>
    <row r="627" spans="1:8" ht="15.75" x14ac:dyDescent="0.25">
      <c r="A627" s="13"/>
      <c r="B627" s="13"/>
      <c r="C627" s="13"/>
      <c r="D627" s="17"/>
      <c r="E627" s="15">
        <f>E626+F626</f>
        <v>5958.1229000000003</v>
      </c>
      <c r="F627" s="15"/>
      <c r="G627" s="13"/>
      <c r="H627" s="17"/>
    </row>
    <row r="628" spans="1:8" ht="15.75" x14ac:dyDescent="0.25">
      <c r="A628" s="12" t="s">
        <v>1007</v>
      </c>
      <c r="B628" s="12" t="s">
        <v>613</v>
      </c>
      <c r="C628" s="12">
        <v>9</v>
      </c>
      <c r="D628" s="16">
        <v>5637</v>
      </c>
      <c r="E628" s="6">
        <v>1072.6488999999999</v>
      </c>
      <c r="F628" s="6">
        <v>3096.3060999999998</v>
      </c>
      <c r="G628" s="12">
        <v>0.378</v>
      </c>
      <c r="H628" s="16">
        <f t="shared" ref="H628" si="123">D628*G628</f>
        <v>2130.7860000000001</v>
      </c>
    </row>
    <row r="629" spans="1:8" ht="15.75" x14ac:dyDescent="0.25">
      <c r="A629" s="13"/>
      <c r="B629" s="13"/>
      <c r="C629" s="13"/>
      <c r="D629" s="17"/>
      <c r="E629" s="15">
        <f>E628+F628</f>
        <v>4168.9549999999999</v>
      </c>
      <c r="F629" s="15"/>
      <c r="G629" s="13"/>
      <c r="H629" s="17"/>
    </row>
    <row r="630" spans="1:8" ht="15.75" x14ac:dyDescent="0.25">
      <c r="A630" s="12" t="s">
        <v>1008</v>
      </c>
      <c r="B630" s="12" t="s">
        <v>614</v>
      </c>
      <c r="C630" s="12">
        <v>25</v>
      </c>
      <c r="D630" s="16">
        <v>17882.900000000001</v>
      </c>
      <c r="E630" s="6">
        <v>2256.3741</v>
      </c>
      <c r="F630" s="6">
        <v>772.24279999999999</v>
      </c>
      <c r="G630" s="12">
        <v>0.378</v>
      </c>
      <c r="H630" s="16">
        <f t="shared" ref="H630" si="124">D630*G630</f>
        <v>6759.7362000000003</v>
      </c>
    </row>
    <row r="631" spans="1:8" ht="15.75" x14ac:dyDescent="0.25">
      <c r="A631" s="13"/>
      <c r="B631" s="13"/>
      <c r="C631" s="13"/>
      <c r="D631" s="17"/>
      <c r="E631" s="15">
        <f>E630+F630</f>
        <v>3028.6169</v>
      </c>
      <c r="F631" s="15"/>
      <c r="G631" s="13"/>
      <c r="H631" s="17"/>
    </row>
    <row r="632" spans="1:8" ht="15.75" x14ac:dyDescent="0.25">
      <c r="A632" s="12" t="s">
        <v>1009</v>
      </c>
      <c r="B632" s="12" t="s">
        <v>615</v>
      </c>
      <c r="C632" s="12">
        <v>5</v>
      </c>
      <c r="D632" s="16">
        <v>3356.7</v>
      </c>
      <c r="E632" s="6">
        <v>800.69410000000005</v>
      </c>
      <c r="F632" s="6">
        <v>3237.6181000000001</v>
      </c>
      <c r="G632" s="12">
        <v>0.47799999999999998</v>
      </c>
      <c r="H632" s="16">
        <f t="shared" ref="H632" si="125">D632*G632</f>
        <v>1604.5025999999998</v>
      </c>
    </row>
    <row r="633" spans="1:8" ht="15.75" x14ac:dyDescent="0.25">
      <c r="A633" s="13"/>
      <c r="B633" s="13"/>
      <c r="C633" s="13"/>
      <c r="D633" s="17"/>
      <c r="E633" s="15">
        <f>E632+F632</f>
        <v>4038.3122000000003</v>
      </c>
      <c r="F633" s="15"/>
      <c r="G633" s="13"/>
      <c r="H633" s="17"/>
    </row>
    <row r="634" spans="1:8" ht="15.75" x14ac:dyDescent="0.25">
      <c r="A634" s="12" t="s">
        <v>1010</v>
      </c>
      <c r="B634" s="12" t="s">
        <v>616</v>
      </c>
      <c r="C634" s="12">
        <v>5</v>
      </c>
      <c r="D634" s="16">
        <v>3298.7</v>
      </c>
      <c r="E634" s="6">
        <v>820.16959999999995</v>
      </c>
      <c r="F634" s="6">
        <v>1995.0418</v>
      </c>
      <c r="G634" s="12">
        <v>0.47799999999999998</v>
      </c>
      <c r="H634" s="16">
        <f>D634*G634</f>
        <v>1576.7785999999999</v>
      </c>
    </row>
    <row r="635" spans="1:8" ht="15.75" x14ac:dyDescent="0.25">
      <c r="A635" s="13"/>
      <c r="B635" s="13"/>
      <c r="C635" s="13"/>
      <c r="D635" s="17"/>
      <c r="E635" s="15">
        <f>E634+F634</f>
        <v>2815.2114000000001</v>
      </c>
      <c r="F635" s="15"/>
      <c r="G635" s="13"/>
      <c r="H635" s="17"/>
    </row>
    <row r="636" spans="1:8" ht="15.75" x14ac:dyDescent="0.25">
      <c r="A636" s="12" t="s">
        <v>1011</v>
      </c>
      <c r="B636" s="12" t="s">
        <v>617</v>
      </c>
      <c r="C636" s="12">
        <v>9</v>
      </c>
      <c r="D636" s="16">
        <v>10530.31</v>
      </c>
      <c r="E636" s="6">
        <v>1554.5101999999999</v>
      </c>
      <c r="F636" s="6">
        <v>1058.0210999999999</v>
      </c>
      <c r="G636" s="12">
        <v>0.378</v>
      </c>
      <c r="H636" s="16">
        <f t="shared" ref="H636:H638" si="126">D636*G636</f>
        <v>3980.4571799999999</v>
      </c>
    </row>
    <row r="637" spans="1:8" ht="15.75" x14ac:dyDescent="0.25">
      <c r="A637" s="13"/>
      <c r="B637" s="13"/>
      <c r="C637" s="13"/>
      <c r="D637" s="17"/>
      <c r="E637" s="15">
        <f>E636+F636</f>
        <v>2612.5312999999996</v>
      </c>
      <c r="F637" s="15"/>
      <c r="G637" s="13"/>
      <c r="H637" s="17"/>
    </row>
    <row r="638" spans="1:8" ht="15.75" x14ac:dyDescent="0.25">
      <c r="A638" s="12" t="s">
        <v>618</v>
      </c>
      <c r="B638" s="12" t="s">
        <v>619</v>
      </c>
      <c r="C638" s="12">
        <v>9</v>
      </c>
      <c r="D638" s="16">
        <v>10192.469999999999</v>
      </c>
      <c r="E638" s="6">
        <v>1325.04</v>
      </c>
      <c r="F638" s="6">
        <v>2716.6983</v>
      </c>
      <c r="G638" s="12">
        <v>0.378</v>
      </c>
      <c r="H638" s="16">
        <f t="shared" si="126"/>
        <v>3852.7536599999999</v>
      </c>
    </row>
    <row r="639" spans="1:8" ht="15.75" x14ac:dyDescent="0.25">
      <c r="A639" s="13"/>
      <c r="B639" s="13"/>
      <c r="C639" s="13"/>
      <c r="D639" s="17"/>
      <c r="E639" s="23">
        <f>E638+F638</f>
        <v>4041.7383</v>
      </c>
      <c r="F639" s="24"/>
      <c r="G639" s="13"/>
      <c r="H639" s="17"/>
    </row>
    <row r="640" spans="1:8" ht="15.75" x14ac:dyDescent="0.25">
      <c r="A640" s="40" t="s">
        <v>1012</v>
      </c>
      <c r="B640" s="12" t="s">
        <v>620</v>
      </c>
      <c r="C640" s="12">
        <v>14</v>
      </c>
      <c r="D640" s="16">
        <v>11173.2</v>
      </c>
      <c r="E640" s="6">
        <v>1412.2449999999999</v>
      </c>
      <c r="F640" s="6">
        <v>2166.4029999999998</v>
      </c>
      <c r="G640" s="12">
        <v>0.378</v>
      </c>
      <c r="H640" s="16">
        <f t="shared" ref="H640" si="127">D640*G640</f>
        <v>4223.4696000000004</v>
      </c>
    </row>
    <row r="641" spans="1:8" ht="15.75" x14ac:dyDescent="0.25">
      <c r="A641" s="41"/>
      <c r="B641" s="13"/>
      <c r="C641" s="13"/>
      <c r="D641" s="17"/>
      <c r="E641" s="15">
        <f>E640+F640</f>
        <v>3578.6479999999997</v>
      </c>
      <c r="F641" s="15"/>
      <c r="G641" s="13"/>
      <c r="H641" s="17"/>
    </row>
    <row r="642" spans="1:8" ht="15.75" x14ac:dyDescent="0.25">
      <c r="A642" s="12" t="s">
        <v>1013</v>
      </c>
      <c r="B642" s="14" t="s">
        <v>621</v>
      </c>
      <c r="C642" s="14">
        <v>12</v>
      </c>
      <c r="D642" s="15">
        <v>11456.5</v>
      </c>
      <c r="E642" s="6">
        <v>1195.8891000000001</v>
      </c>
      <c r="F642" s="6">
        <v>1488.1916000000001</v>
      </c>
      <c r="G642" s="14">
        <v>0.378</v>
      </c>
      <c r="H642" s="15">
        <f t="shared" ref="H642:H644" si="128">D642*G642</f>
        <v>4330.5569999999998</v>
      </c>
    </row>
    <row r="643" spans="1:8" ht="15.75" x14ac:dyDescent="0.25">
      <c r="A643" s="13"/>
      <c r="B643" s="14"/>
      <c r="C643" s="14"/>
      <c r="D643" s="15"/>
      <c r="E643" s="15">
        <f>E642+F642</f>
        <v>2684.0807000000004</v>
      </c>
      <c r="F643" s="15"/>
      <c r="G643" s="14"/>
      <c r="H643" s="15"/>
    </row>
    <row r="644" spans="1:8" ht="15.75" x14ac:dyDescent="0.25">
      <c r="A644" s="12" t="s">
        <v>1014</v>
      </c>
      <c r="B644" s="14" t="s">
        <v>622</v>
      </c>
      <c r="C644" s="14">
        <v>14</v>
      </c>
      <c r="D644" s="15">
        <v>11033.7</v>
      </c>
      <c r="E644" s="6">
        <v>1391.3614</v>
      </c>
      <c r="F644" s="6">
        <v>1267.4782</v>
      </c>
      <c r="G644" s="14">
        <v>0.378</v>
      </c>
      <c r="H644" s="15">
        <f t="shared" si="128"/>
        <v>4170.7386000000006</v>
      </c>
    </row>
    <row r="645" spans="1:8" ht="15.75" x14ac:dyDescent="0.25">
      <c r="A645" s="13"/>
      <c r="B645" s="14"/>
      <c r="C645" s="14"/>
      <c r="D645" s="15"/>
      <c r="E645" s="15">
        <f>E644+F644</f>
        <v>2658.8396000000002</v>
      </c>
      <c r="F645" s="15"/>
      <c r="G645" s="14"/>
      <c r="H645" s="15"/>
    </row>
    <row r="646" spans="1:8" ht="15.75" x14ac:dyDescent="0.25">
      <c r="A646" s="12" t="s">
        <v>1015</v>
      </c>
      <c r="B646" s="40" t="s">
        <v>623</v>
      </c>
      <c r="C646" s="40"/>
      <c r="D646" s="44"/>
      <c r="E646" s="8"/>
      <c r="F646" s="8">
        <v>222.4256</v>
      </c>
      <c r="G646" s="40"/>
      <c r="H646" s="45">
        <f t="shared" ref="H646" si="129">D646*G646</f>
        <v>0</v>
      </c>
    </row>
    <row r="647" spans="1:8" ht="39" customHeight="1" x14ac:dyDescent="0.25">
      <c r="A647" s="13"/>
      <c r="B647" s="41"/>
      <c r="C647" s="41"/>
      <c r="D647" s="41"/>
      <c r="E647" s="42">
        <f>E646+F646</f>
        <v>222.4256</v>
      </c>
      <c r="F647" s="42"/>
      <c r="G647" s="41"/>
      <c r="H647" s="46"/>
    </row>
    <row r="648" spans="1:8" ht="15.75" x14ac:dyDescent="0.25">
      <c r="A648" s="12" t="s">
        <v>1016</v>
      </c>
      <c r="B648" s="12" t="s">
        <v>624</v>
      </c>
      <c r="C648" s="12"/>
      <c r="D648" s="43"/>
      <c r="E648" s="8"/>
      <c r="F648" s="6">
        <v>143.78620000000001</v>
      </c>
      <c r="G648" s="12"/>
      <c r="H648" s="12">
        <f t="shared" ref="H648" si="130">D648*G648</f>
        <v>0</v>
      </c>
    </row>
    <row r="649" spans="1:8" ht="15.75" x14ac:dyDescent="0.25">
      <c r="A649" s="13"/>
      <c r="B649" s="13"/>
      <c r="C649" s="13"/>
      <c r="D649" s="13"/>
      <c r="E649" s="15">
        <f>E648+F648</f>
        <v>143.78620000000001</v>
      </c>
      <c r="F649" s="15"/>
      <c r="G649" s="13"/>
      <c r="H649" s="13"/>
    </row>
    <row r="650" spans="1:8" ht="15.75" x14ac:dyDescent="0.25">
      <c r="A650" s="12" t="s">
        <v>1017</v>
      </c>
      <c r="B650" s="14" t="s">
        <v>625</v>
      </c>
      <c r="C650" s="14"/>
      <c r="D650" s="37"/>
      <c r="E650" s="8"/>
      <c r="F650" s="6">
        <v>187.45320000000001</v>
      </c>
      <c r="G650" s="14"/>
      <c r="H650" s="14">
        <f t="shared" ref="H650" si="131">D650*G650</f>
        <v>0</v>
      </c>
    </row>
    <row r="651" spans="1:8" ht="15.75" x14ac:dyDescent="0.25">
      <c r="A651" s="13"/>
      <c r="B651" s="14"/>
      <c r="C651" s="14"/>
      <c r="D651" s="14"/>
      <c r="E651" s="15">
        <f>E650+F650</f>
        <v>187.45320000000001</v>
      </c>
      <c r="F651" s="15"/>
      <c r="G651" s="14"/>
      <c r="H651" s="14"/>
    </row>
    <row r="652" spans="1:8" ht="15.75" x14ac:dyDescent="0.25">
      <c r="A652" s="12" t="s">
        <v>1018</v>
      </c>
      <c r="B652" s="14" t="s">
        <v>626</v>
      </c>
      <c r="C652" s="14"/>
      <c r="D652" s="14"/>
      <c r="E652" s="6"/>
      <c r="F652" s="6">
        <v>150.57910000000001</v>
      </c>
      <c r="G652" s="14"/>
      <c r="H652" s="14">
        <f t="shared" ref="H652" si="132">D652*G652</f>
        <v>0</v>
      </c>
    </row>
    <row r="653" spans="1:8" ht="37.5" customHeight="1" x14ac:dyDescent="0.25">
      <c r="A653" s="13"/>
      <c r="B653" s="14"/>
      <c r="C653" s="14"/>
      <c r="D653" s="14"/>
      <c r="E653" s="15">
        <f>E652+F652</f>
        <v>150.57910000000001</v>
      </c>
      <c r="F653" s="15"/>
      <c r="G653" s="14"/>
      <c r="H653" s="14"/>
    </row>
    <row r="654" spans="1:8" ht="15.75" x14ac:dyDescent="0.25">
      <c r="A654" s="12" t="s">
        <v>1019</v>
      </c>
      <c r="B654" s="12" t="s">
        <v>627</v>
      </c>
      <c r="C654" s="12"/>
      <c r="D654" s="43"/>
      <c r="E654" s="6"/>
      <c r="F654" s="6">
        <v>178.3931</v>
      </c>
      <c r="G654" s="12"/>
      <c r="H654" s="12">
        <f t="shared" ref="H654" si="133">D654*G654</f>
        <v>0</v>
      </c>
    </row>
    <row r="655" spans="1:8" ht="15.75" x14ac:dyDescent="0.25">
      <c r="A655" s="13"/>
      <c r="B655" s="13"/>
      <c r="C655" s="13"/>
      <c r="D655" s="13"/>
      <c r="E655" s="15">
        <f>E654+F654</f>
        <v>178.3931</v>
      </c>
      <c r="F655" s="15"/>
      <c r="G655" s="13"/>
      <c r="H655" s="13"/>
    </row>
    <row r="656" spans="1:8" ht="15.75" x14ac:dyDescent="0.25">
      <c r="A656" s="12" t="s">
        <v>1020</v>
      </c>
      <c r="B656" s="14" t="s">
        <v>628</v>
      </c>
      <c r="C656" s="14"/>
      <c r="D656" s="37"/>
      <c r="E656" s="6"/>
      <c r="F656" s="6">
        <v>128.76400000000001</v>
      </c>
      <c r="G656" s="14"/>
      <c r="H656" s="14">
        <f t="shared" ref="H656" si="134">D656*G656</f>
        <v>0</v>
      </c>
    </row>
    <row r="657" spans="1:8" ht="37.5" customHeight="1" x14ac:dyDescent="0.25">
      <c r="A657" s="13"/>
      <c r="B657" s="14"/>
      <c r="C657" s="14"/>
      <c r="D657" s="14"/>
      <c r="E657" s="15">
        <f>E656+F656</f>
        <v>128.76400000000001</v>
      </c>
      <c r="F657" s="15"/>
      <c r="G657" s="14"/>
      <c r="H657" s="14"/>
    </row>
    <row r="658" spans="1:8" ht="15.75" x14ac:dyDescent="0.25">
      <c r="A658" s="12" t="s">
        <v>1021</v>
      </c>
      <c r="B658" s="14" t="s">
        <v>629</v>
      </c>
      <c r="C658" s="14"/>
      <c r="D658" s="37"/>
      <c r="E658" s="8"/>
      <c r="F658" s="8">
        <f>277.7632+141.3104</f>
        <v>419.07359999999994</v>
      </c>
      <c r="G658" s="14"/>
      <c r="H658" s="14">
        <f t="shared" ref="H658" si="135">D658*G658</f>
        <v>0</v>
      </c>
    </row>
    <row r="659" spans="1:8" ht="15.75" x14ac:dyDescent="0.25">
      <c r="A659" s="13"/>
      <c r="B659" s="14"/>
      <c r="C659" s="14"/>
      <c r="D659" s="14"/>
      <c r="E659" s="42">
        <f>E658+F658</f>
        <v>419.07359999999994</v>
      </c>
      <c r="F659" s="42"/>
      <c r="G659" s="14"/>
      <c r="H659" s="14"/>
    </row>
    <row r="660" spans="1:8" ht="15.75" x14ac:dyDescent="0.25">
      <c r="A660" s="12" t="s">
        <v>1022</v>
      </c>
      <c r="B660" s="12" t="s">
        <v>630</v>
      </c>
      <c r="C660" s="12"/>
      <c r="D660" s="43"/>
      <c r="E660" s="8"/>
      <c r="F660" s="8">
        <v>380.21249999999998</v>
      </c>
      <c r="G660" s="12"/>
      <c r="H660" s="12">
        <f t="shared" ref="H660" si="136">D660*G660</f>
        <v>0</v>
      </c>
    </row>
    <row r="661" spans="1:8" ht="15.75" x14ac:dyDescent="0.25">
      <c r="A661" s="13"/>
      <c r="B661" s="13"/>
      <c r="C661" s="13"/>
      <c r="D661" s="13"/>
      <c r="E661" s="42">
        <f>E660+F660</f>
        <v>380.21249999999998</v>
      </c>
      <c r="F661" s="42"/>
      <c r="G661" s="13"/>
      <c r="H661" s="13"/>
    </row>
    <row r="662" spans="1:8" ht="15.75" x14ac:dyDescent="0.25">
      <c r="A662" s="12" t="s">
        <v>1023</v>
      </c>
      <c r="B662" s="12" t="s">
        <v>631</v>
      </c>
      <c r="C662" s="12"/>
      <c r="D662" s="43"/>
      <c r="E662" s="8"/>
      <c r="F662" s="8">
        <v>595.90380000000005</v>
      </c>
      <c r="G662" s="12"/>
      <c r="H662" s="12">
        <f t="shared" ref="H662" si="137">D662*G662</f>
        <v>0</v>
      </c>
    </row>
    <row r="663" spans="1:8" ht="15.75" x14ac:dyDescent="0.25">
      <c r="A663" s="13"/>
      <c r="B663" s="13"/>
      <c r="C663" s="13"/>
      <c r="D663" s="13"/>
      <c r="E663" s="42">
        <f>E662+F662</f>
        <v>595.90380000000005</v>
      </c>
      <c r="F663" s="42"/>
      <c r="G663" s="13"/>
      <c r="H663" s="13"/>
    </row>
    <row r="664" spans="1:8" ht="15.75" x14ac:dyDescent="0.25">
      <c r="A664" s="12" t="s">
        <v>1024</v>
      </c>
      <c r="B664" s="14" t="s">
        <v>632</v>
      </c>
      <c r="C664" s="14"/>
      <c r="D664" s="37"/>
      <c r="E664" s="6"/>
      <c r="F664" s="6">
        <v>670.87369999999999</v>
      </c>
      <c r="G664" s="14"/>
      <c r="H664" s="14">
        <f t="shared" ref="H664" si="138">D664*G664</f>
        <v>0</v>
      </c>
    </row>
    <row r="665" spans="1:8" ht="15.75" x14ac:dyDescent="0.25">
      <c r="A665" s="13"/>
      <c r="B665" s="14"/>
      <c r="C665" s="14"/>
      <c r="D665" s="14"/>
      <c r="E665" s="15">
        <f>E664+F664</f>
        <v>670.87369999999999</v>
      </c>
      <c r="F665" s="15"/>
      <c r="G665" s="14"/>
      <c r="H665" s="14"/>
    </row>
    <row r="666" spans="1:8" ht="15.75" x14ac:dyDescent="0.25">
      <c r="A666" s="12" t="s">
        <v>1025</v>
      </c>
      <c r="B666" s="14" t="s">
        <v>633</v>
      </c>
      <c r="C666" s="14"/>
      <c r="D666" s="14"/>
      <c r="E666" s="6"/>
      <c r="F666" s="6">
        <v>121.7899</v>
      </c>
      <c r="G666" s="14"/>
      <c r="H666" s="14">
        <f t="shared" ref="H666" si="139">D666*G666</f>
        <v>0</v>
      </c>
    </row>
    <row r="667" spans="1:8" ht="15.75" x14ac:dyDescent="0.25">
      <c r="A667" s="13"/>
      <c r="B667" s="14"/>
      <c r="C667" s="14"/>
      <c r="D667" s="14"/>
      <c r="E667" s="15">
        <f>E666+F666</f>
        <v>121.7899</v>
      </c>
      <c r="F667" s="15"/>
      <c r="G667" s="14"/>
      <c r="H667" s="14"/>
    </row>
    <row r="668" spans="1:8" ht="15.75" x14ac:dyDescent="0.25">
      <c r="A668" s="12" t="s">
        <v>1026</v>
      </c>
      <c r="B668" s="12" t="s">
        <v>1040</v>
      </c>
      <c r="C668" s="12"/>
      <c r="D668" s="43"/>
      <c r="E668" s="6"/>
      <c r="F668" s="6">
        <v>336.08890000000002</v>
      </c>
      <c r="G668" s="12"/>
      <c r="H668" s="12">
        <f t="shared" ref="H668" si="140">D668*G668</f>
        <v>0</v>
      </c>
    </row>
    <row r="669" spans="1:8" ht="15.75" x14ac:dyDescent="0.25">
      <c r="A669" s="13"/>
      <c r="B669" s="13"/>
      <c r="C669" s="13"/>
      <c r="D669" s="13"/>
      <c r="E669" s="15">
        <f>E668+F668</f>
        <v>336.08890000000002</v>
      </c>
      <c r="F669" s="15"/>
      <c r="G669" s="13"/>
      <c r="H669" s="13"/>
    </row>
    <row r="670" spans="1:8" ht="15.75" x14ac:dyDescent="0.25">
      <c r="A670" s="12" t="s">
        <v>1027</v>
      </c>
      <c r="B670" s="12" t="s">
        <v>634</v>
      </c>
      <c r="C670" s="12"/>
      <c r="D670" s="43"/>
      <c r="E670" s="6"/>
      <c r="F670" s="6">
        <v>866.50720000000001</v>
      </c>
      <c r="G670" s="12"/>
      <c r="H670" s="12">
        <f t="shared" ref="H670" si="141">D670*G670</f>
        <v>0</v>
      </c>
    </row>
    <row r="671" spans="1:8" ht="33" customHeight="1" x14ac:dyDescent="0.25">
      <c r="A671" s="13"/>
      <c r="B671" s="13"/>
      <c r="C671" s="13"/>
      <c r="D671" s="13"/>
      <c r="E671" s="15">
        <f>E670+F670</f>
        <v>866.50720000000001</v>
      </c>
      <c r="F671" s="15"/>
      <c r="G671" s="13"/>
      <c r="H671" s="13"/>
    </row>
    <row r="672" spans="1:8" ht="15.75" x14ac:dyDescent="0.25">
      <c r="A672" s="12" t="s">
        <v>1028</v>
      </c>
      <c r="B672" s="12" t="s">
        <v>635</v>
      </c>
      <c r="C672" s="12"/>
      <c r="D672" s="43"/>
      <c r="E672" s="6"/>
      <c r="F672" s="6">
        <v>622.07920000000001</v>
      </c>
      <c r="G672" s="12"/>
      <c r="H672" s="12">
        <f t="shared" ref="H672" si="142">D672*G672</f>
        <v>0</v>
      </c>
    </row>
    <row r="673" spans="1:8" ht="33" customHeight="1" x14ac:dyDescent="0.25">
      <c r="A673" s="13"/>
      <c r="B673" s="13"/>
      <c r="C673" s="13"/>
      <c r="D673" s="13"/>
      <c r="E673" s="15">
        <f>E672+F672</f>
        <v>622.07920000000001</v>
      </c>
      <c r="F673" s="15"/>
      <c r="G673" s="13"/>
      <c r="H673" s="13"/>
    </row>
    <row r="674" spans="1:8" ht="15.75" x14ac:dyDescent="0.25">
      <c r="A674" s="12" t="s">
        <v>1029</v>
      </c>
      <c r="B674" s="14" t="s">
        <v>636</v>
      </c>
      <c r="C674" s="14"/>
      <c r="D674" s="37"/>
      <c r="E674" s="6"/>
      <c r="F674" s="6">
        <v>383.50810000000001</v>
      </c>
      <c r="G674" s="14"/>
      <c r="H674" s="14">
        <f t="shared" ref="H674" si="143">D674*G674</f>
        <v>0</v>
      </c>
    </row>
    <row r="675" spans="1:8" ht="31.5" customHeight="1" x14ac:dyDescent="0.25">
      <c r="A675" s="13"/>
      <c r="B675" s="14"/>
      <c r="C675" s="14"/>
      <c r="D675" s="14"/>
      <c r="E675" s="15">
        <f>E674+F674</f>
        <v>383.50810000000001</v>
      </c>
      <c r="F675" s="15"/>
      <c r="G675" s="14"/>
      <c r="H675" s="14"/>
    </row>
    <row r="676" spans="1:8" ht="15.75" x14ac:dyDescent="0.25">
      <c r="A676" s="12" t="s">
        <v>1030</v>
      </c>
      <c r="B676" s="14" t="s">
        <v>637</v>
      </c>
      <c r="C676" s="14"/>
      <c r="D676" s="14"/>
      <c r="E676" s="6"/>
      <c r="F676" s="6">
        <f>78.0165+46.7288</f>
        <v>124.74529999999999</v>
      </c>
      <c r="G676" s="14"/>
      <c r="H676" s="14">
        <f t="shared" ref="H676" si="144">D676*G676</f>
        <v>0</v>
      </c>
    </row>
    <row r="677" spans="1:8" ht="15.75" x14ac:dyDescent="0.25">
      <c r="A677" s="13"/>
      <c r="B677" s="14"/>
      <c r="C677" s="14"/>
      <c r="D677" s="14"/>
      <c r="E677" s="15">
        <f>E676+F676</f>
        <v>124.74529999999999</v>
      </c>
      <c r="F677" s="15"/>
      <c r="G677" s="14"/>
      <c r="H677" s="14"/>
    </row>
    <row r="678" spans="1:8" ht="15.75" x14ac:dyDescent="0.25">
      <c r="A678" s="12" t="s">
        <v>1031</v>
      </c>
      <c r="B678" s="12" t="s">
        <v>638</v>
      </c>
      <c r="C678" s="12"/>
      <c r="D678" s="43"/>
      <c r="E678" s="6"/>
      <c r="F678" s="6">
        <v>114.0497</v>
      </c>
      <c r="G678" s="12"/>
      <c r="H678" s="12">
        <f t="shared" ref="H678" si="145">D678*G678</f>
        <v>0</v>
      </c>
    </row>
    <row r="679" spans="1:8" ht="15.75" x14ac:dyDescent="0.25">
      <c r="A679" s="13"/>
      <c r="B679" s="13"/>
      <c r="C679" s="13"/>
      <c r="D679" s="13"/>
      <c r="E679" s="15">
        <f>E678+F678</f>
        <v>114.0497</v>
      </c>
      <c r="F679" s="15"/>
      <c r="G679" s="13"/>
      <c r="H679" s="13"/>
    </row>
    <row r="680" spans="1:8" ht="15.75" x14ac:dyDescent="0.25">
      <c r="A680" s="12" t="s">
        <v>1032</v>
      </c>
      <c r="B680" s="40" t="s">
        <v>639</v>
      </c>
      <c r="C680" s="40"/>
      <c r="D680" s="44"/>
      <c r="E680" s="8"/>
      <c r="F680" s="8">
        <v>405.23079999999999</v>
      </c>
      <c r="G680" s="12"/>
      <c r="H680" s="12">
        <f t="shared" ref="H680" si="146">D680*G680</f>
        <v>0</v>
      </c>
    </row>
    <row r="681" spans="1:8" ht="38.25" customHeight="1" x14ac:dyDescent="0.25">
      <c r="A681" s="13"/>
      <c r="B681" s="41"/>
      <c r="C681" s="41"/>
      <c r="D681" s="41"/>
      <c r="E681" s="42">
        <f>E680+F680</f>
        <v>405.23079999999999</v>
      </c>
      <c r="F681" s="42"/>
      <c r="G681" s="13"/>
      <c r="H681" s="13"/>
    </row>
    <row r="682" spans="1:8" ht="15.75" x14ac:dyDescent="0.25">
      <c r="A682" s="12" t="s">
        <v>1033</v>
      </c>
      <c r="B682" s="40" t="s">
        <v>640</v>
      </c>
      <c r="C682" s="40"/>
      <c r="D682" s="44"/>
      <c r="E682" s="8"/>
      <c r="F682" s="8">
        <v>180.55119999999999</v>
      </c>
      <c r="G682" s="12"/>
      <c r="H682" s="12">
        <f t="shared" ref="H682" si="147">D682*G682</f>
        <v>0</v>
      </c>
    </row>
    <row r="683" spans="1:8" ht="15.75" x14ac:dyDescent="0.25">
      <c r="A683" s="13"/>
      <c r="B683" s="41"/>
      <c r="C683" s="41"/>
      <c r="D683" s="41"/>
      <c r="E683" s="42">
        <f>E682+F682</f>
        <v>180.55119999999999</v>
      </c>
      <c r="F683" s="42"/>
      <c r="G683" s="13"/>
      <c r="H683" s="13"/>
    </row>
    <row r="684" spans="1:8" ht="15.75" x14ac:dyDescent="0.25">
      <c r="A684" s="12" t="s">
        <v>1034</v>
      </c>
      <c r="B684" s="14" t="s">
        <v>641</v>
      </c>
      <c r="C684" s="14"/>
      <c r="D684" s="37"/>
      <c r="E684" s="6"/>
      <c r="F684" s="6">
        <v>283.74759999999998</v>
      </c>
      <c r="G684" s="14"/>
      <c r="H684" s="14">
        <f t="shared" ref="H684" si="148">D684*G684</f>
        <v>0</v>
      </c>
    </row>
    <row r="685" spans="1:8" ht="15.75" x14ac:dyDescent="0.25">
      <c r="A685" s="13"/>
      <c r="B685" s="14"/>
      <c r="C685" s="14"/>
      <c r="D685" s="14"/>
      <c r="E685" s="15">
        <f>E684+F684</f>
        <v>283.74759999999998</v>
      </c>
      <c r="F685" s="15"/>
      <c r="G685" s="14"/>
      <c r="H685" s="14"/>
    </row>
    <row r="686" spans="1:8" ht="15.75" x14ac:dyDescent="0.25">
      <c r="A686" s="12" t="s">
        <v>1035</v>
      </c>
      <c r="B686" s="12" t="s">
        <v>642</v>
      </c>
      <c r="C686" s="14"/>
      <c r="D686" s="14"/>
      <c r="E686" s="6"/>
      <c r="F686" s="6">
        <v>573.74839999999995</v>
      </c>
      <c r="G686" s="14"/>
      <c r="H686" s="14">
        <f t="shared" ref="H686" si="149">D686*G686</f>
        <v>0</v>
      </c>
    </row>
    <row r="687" spans="1:8" ht="15.75" x14ac:dyDescent="0.25">
      <c r="A687" s="13"/>
      <c r="B687" s="13"/>
      <c r="C687" s="14"/>
      <c r="D687" s="14"/>
      <c r="E687" s="15">
        <f>E686+F686</f>
        <v>573.74839999999995</v>
      </c>
      <c r="F687" s="15"/>
      <c r="G687" s="14"/>
      <c r="H687" s="14"/>
    </row>
    <row r="688" spans="1:8" ht="15.75" x14ac:dyDescent="0.25">
      <c r="A688" s="12" t="s">
        <v>1036</v>
      </c>
      <c r="B688" s="14" t="s">
        <v>643</v>
      </c>
      <c r="C688" s="14"/>
      <c r="D688" s="14"/>
      <c r="E688" s="6"/>
      <c r="F688" s="6">
        <v>198.56450000000001</v>
      </c>
      <c r="G688" s="14"/>
      <c r="H688" s="14">
        <f t="shared" ref="H688" si="150">D688*G688</f>
        <v>0</v>
      </c>
    </row>
    <row r="689" spans="1:8" ht="15.75" x14ac:dyDescent="0.25">
      <c r="A689" s="13"/>
      <c r="B689" s="14"/>
      <c r="C689" s="14"/>
      <c r="D689" s="14"/>
      <c r="E689" s="15">
        <f>E688+F688</f>
        <v>198.56450000000001</v>
      </c>
      <c r="F689" s="15"/>
      <c r="G689" s="14"/>
      <c r="H689" s="14"/>
    </row>
    <row r="690" spans="1:8" ht="15.75" x14ac:dyDescent="0.25">
      <c r="A690" s="12" t="s">
        <v>1037</v>
      </c>
      <c r="B690" s="39" t="s">
        <v>644</v>
      </c>
      <c r="C690" s="14"/>
      <c r="D690" s="14"/>
      <c r="E690" s="6"/>
      <c r="F690" s="6">
        <v>122.8171</v>
      </c>
      <c r="G690" s="14"/>
      <c r="H690" s="14">
        <f t="shared" ref="H690" si="151">D690*G690</f>
        <v>0</v>
      </c>
    </row>
    <row r="691" spans="1:8" ht="15.75" x14ac:dyDescent="0.25">
      <c r="A691" s="13"/>
      <c r="B691" s="39"/>
      <c r="C691" s="14"/>
      <c r="D691" s="14"/>
      <c r="E691" s="15">
        <f>E690+F690</f>
        <v>122.8171</v>
      </c>
      <c r="F691" s="15"/>
      <c r="G691" s="14"/>
      <c r="H691" s="14"/>
    </row>
    <row r="692" spans="1:8" ht="15.75" x14ac:dyDescent="0.25">
      <c r="A692" s="40" t="s">
        <v>1038</v>
      </c>
      <c r="B692" s="39" t="s">
        <v>645</v>
      </c>
      <c r="C692" s="39"/>
      <c r="D692" s="39"/>
      <c r="E692" s="8"/>
      <c r="F692" s="8">
        <v>241.73220000000001</v>
      </c>
      <c r="G692" s="14"/>
      <c r="H692" s="14">
        <f t="shared" ref="H692" si="152">D692*G692</f>
        <v>0</v>
      </c>
    </row>
    <row r="693" spans="1:8" ht="15.75" x14ac:dyDescent="0.25">
      <c r="A693" s="41"/>
      <c r="B693" s="39"/>
      <c r="C693" s="39"/>
      <c r="D693" s="39"/>
      <c r="E693" s="42">
        <f>E692+F692</f>
        <v>241.73220000000001</v>
      </c>
      <c r="F693" s="42"/>
      <c r="G693" s="14"/>
      <c r="H693" s="14"/>
    </row>
    <row r="694" spans="1:8" ht="15.75" x14ac:dyDescent="0.25">
      <c r="A694" s="12" t="s">
        <v>1039</v>
      </c>
      <c r="B694" s="14" t="s">
        <v>646</v>
      </c>
      <c r="C694" s="14"/>
      <c r="D694" s="14"/>
      <c r="E694" s="6"/>
      <c r="F694" s="6">
        <v>43.942300000000003</v>
      </c>
      <c r="G694" s="14"/>
      <c r="H694" s="14">
        <f t="shared" ref="H694" si="153">D694*G694</f>
        <v>0</v>
      </c>
    </row>
    <row r="695" spans="1:8" ht="15.75" x14ac:dyDescent="0.25">
      <c r="A695" s="13"/>
      <c r="B695" s="14"/>
      <c r="C695" s="14"/>
      <c r="D695" s="14"/>
      <c r="E695" s="15">
        <f>E694+F694</f>
        <v>43.942300000000003</v>
      </c>
      <c r="F695" s="15"/>
      <c r="G695" s="14"/>
      <c r="H695" s="14"/>
    </row>
    <row r="696" spans="1:8" ht="15.75" x14ac:dyDescent="0.25">
      <c r="A696" s="12" t="s">
        <v>951</v>
      </c>
      <c r="B696" s="14" t="s">
        <v>647</v>
      </c>
      <c r="C696" s="14"/>
      <c r="D696" s="14"/>
      <c r="E696" s="6"/>
      <c r="F696" s="6">
        <v>128.8689</v>
      </c>
      <c r="G696" s="14"/>
      <c r="H696" s="14">
        <f t="shared" ref="H696" si="154">D696*G696</f>
        <v>0</v>
      </c>
    </row>
    <row r="697" spans="1:8" ht="15.75" x14ac:dyDescent="0.25">
      <c r="A697" s="13"/>
      <c r="B697" s="14"/>
      <c r="C697" s="14"/>
      <c r="D697" s="14"/>
      <c r="E697" s="15">
        <f>E696+F696</f>
        <v>128.8689</v>
      </c>
      <c r="F697" s="15"/>
      <c r="G697" s="14"/>
      <c r="H697" s="14"/>
    </row>
    <row r="698" spans="1:8" ht="15.75" x14ac:dyDescent="0.25">
      <c r="A698" s="25" t="s">
        <v>689</v>
      </c>
      <c r="B698" s="26"/>
      <c r="C698" s="26"/>
      <c r="D698" s="26"/>
      <c r="E698" s="26"/>
      <c r="F698" s="26"/>
      <c r="G698" s="26"/>
      <c r="H698" s="27"/>
    </row>
    <row r="699" spans="1:8" ht="15.75" x14ac:dyDescent="0.25">
      <c r="A699" s="12" t="s">
        <v>952</v>
      </c>
      <c r="B699" s="14" t="s">
        <v>648</v>
      </c>
      <c r="C699" s="14">
        <v>9</v>
      </c>
      <c r="D699" s="15">
        <v>12173.2</v>
      </c>
      <c r="E699" s="6">
        <v>2522</v>
      </c>
      <c r="F699" s="6">
        <v>3764.1406999999999</v>
      </c>
      <c r="G699" s="14">
        <v>0.378</v>
      </c>
      <c r="H699" s="15">
        <f>D699*G699</f>
        <v>4601.4696000000004</v>
      </c>
    </row>
    <row r="700" spans="1:8" ht="15.75" x14ac:dyDescent="0.25">
      <c r="A700" s="13"/>
      <c r="B700" s="14"/>
      <c r="C700" s="14"/>
      <c r="D700" s="15"/>
      <c r="E700" s="15">
        <f>E699+F699</f>
        <v>6286.1406999999999</v>
      </c>
      <c r="F700" s="15"/>
      <c r="G700" s="14"/>
      <c r="H700" s="15"/>
    </row>
    <row r="701" spans="1:8" ht="15.75" x14ac:dyDescent="0.25">
      <c r="A701" s="12" t="s">
        <v>953</v>
      </c>
      <c r="B701" s="14" t="s">
        <v>649</v>
      </c>
      <c r="C701" s="14">
        <v>9</v>
      </c>
      <c r="D701" s="15">
        <v>18348.7</v>
      </c>
      <c r="E701" s="6">
        <v>3123</v>
      </c>
      <c r="F701" s="6">
        <v>4940.0109000000002</v>
      </c>
      <c r="G701" s="14">
        <v>0.378</v>
      </c>
      <c r="H701" s="15">
        <f>D701*G701</f>
        <v>6935.8086000000003</v>
      </c>
    </row>
    <row r="702" spans="1:8" ht="15.75" x14ac:dyDescent="0.25">
      <c r="A702" s="13"/>
      <c r="B702" s="14"/>
      <c r="C702" s="14"/>
      <c r="D702" s="15"/>
      <c r="E702" s="15">
        <f>E701+F701</f>
        <v>8063.0109000000002</v>
      </c>
      <c r="F702" s="15"/>
      <c r="G702" s="14"/>
      <c r="H702" s="15"/>
    </row>
    <row r="703" spans="1:8" ht="15.75" x14ac:dyDescent="0.25">
      <c r="A703" s="12" t="s">
        <v>954</v>
      </c>
      <c r="B703" s="14" t="s">
        <v>650</v>
      </c>
      <c r="C703" s="14">
        <v>9</v>
      </c>
      <c r="D703" s="15">
        <v>6751.5</v>
      </c>
      <c r="E703" s="6">
        <v>1236</v>
      </c>
      <c r="F703" s="6">
        <v>1627.9177</v>
      </c>
      <c r="G703" s="14">
        <v>0.378</v>
      </c>
      <c r="H703" s="15">
        <f t="shared" ref="H703" si="155">D703*G703</f>
        <v>2552.067</v>
      </c>
    </row>
    <row r="704" spans="1:8" ht="15.75" x14ac:dyDescent="0.25">
      <c r="A704" s="13"/>
      <c r="B704" s="14"/>
      <c r="C704" s="14"/>
      <c r="D704" s="15"/>
      <c r="E704" s="15">
        <f>E703+F703</f>
        <v>2863.9177</v>
      </c>
      <c r="F704" s="15"/>
      <c r="G704" s="14"/>
      <c r="H704" s="15"/>
    </row>
    <row r="705" spans="1:8" ht="15.75" x14ac:dyDescent="0.25">
      <c r="A705" s="12" t="s">
        <v>955</v>
      </c>
      <c r="B705" s="14" t="s">
        <v>651</v>
      </c>
      <c r="C705" s="14">
        <v>9</v>
      </c>
      <c r="D705" s="16">
        <v>13849.2</v>
      </c>
      <c r="E705" s="6">
        <v>2273</v>
      </c>
      <c r="F705" s="6">
        <v>2730.2303999999999</v>
      </c>
      <c r="G705" s="14">
        <v>0.378</v>
      </c>
      <c r="H705" s="15">
        <f t="shared" ref="H705" si="156">D705*G705</f>
        <v>5234.9976000000006</v>
      </c>
    </row>
    <row r="706" spans="1:8" ht="15.75" x14ac:dyDescent="0.25">
      <c r="A706" s="13"/>
      <c r="B706" s="14"/>
      <c r="C706" s="14"/>
      <c r="D706" s="17"/>
      <c r="E706" s="15">
        <f>E705+F705</f>
        <v>5003.2304000000004</v>
      </c>
      <c r="F706" s="15"/>
      <c r="G706" s="14"/>
      <c r="H706" s="15"/>
    </row>
    <row r="707" spans="1:8" ht="15.75" x14ac:dyDescent="0.25">
      <c r="A707" s="12" t="s">
        <v>956</v>
      </c>
      <c r="B707" s="14" t="s">
        <v>652</v>
      </c>
      <c r="C707" s="14">
        <v>9</v>
      </c>
      <c r="D707" s="16">
        <v>10280.700000000001</v>
      </c>
      <c r="E707" s="6">
        <v>1621</v>
      </c>
      <c r="F707" s="6">
        <v>3046.2768999999998</v>
      </c>
      <c r="G707" s="14">
        <v>0.378</v>
      </c>
      <c r="H707" s="15">
        <f t="shared" ref="H707" si="157">D707*G707</f>
        <v>3886.1046000000001</v>
      </c>
    </row>
    <row r="708" spans="1:8" ht="15.75" x14ac:dyDescent="0.25">
      <c r="A708" s="13"/>
      <c r="B708" s="14"/>
      <c r="C708" s="14"/>
      <c r="D708" s="17"/>
      <c r="E708" s="15">
        <f>E707+F707</f>
        <v>4667.2768999999998</v>
      </c>
      <c r="F708" s="15"/>
      <c r="G708" s="14"/>
      <c r="H708" s="15"/>
    </row>
    <row r="709" spans="1:8" ht="15.75" x14ac:dyDescent="0.25">
      <c r="A709" s="12" t="s">
        <v>957</v>
      </c>
      <c r="B709" s="14" t="s">
        <v>653</v>
      </c>
      <c r="C709" s="14">
        <v>9</v>
      </c>
      <c r="D709" s="16">
        <v>10352.9</v>
      </c>
      <c r="E709" s="6">
        <v>1744</v>
      </c>
      <c r="F709" s="8">
        <v>2279.5837999999999</v>
      </c>
      <c r="G709" s="14">
        <v>0.378</v>
      </c>
      <c r="H709" s="15">
        <f t="shared" ref="H709" si="158">D709*G709</f>
        <v>3913.3961999999997</v>
      </c>
    </row>
    <row r="710" spans="1:8" ht="15.75" x14ac:dyDescent="0.25">
      <c r="A710" s="13"/>
      <c r="B710" s="14"/>
      <c r="C710" s="14"/>
      <c r="D710" s="17"/>
      <c r="E710" s="15">
        <f>E709+F709</f>
        <v>4023.5837999999999</v>
      </c>
      <c r="F710" s="15"/>
      <c r="G710" s="14"/>
      <c r="H710" s="15"/>
    </row>
    <row r="711" spans="1:8" ht="15.75" x14ac:dyDescent="0.25">
      <c r="A711" s="12" t="s">
        <v>958</v>
      </c>
      <c r="B711" s="14" t="s">
        <v>654</v>
      </c>
      <c r="C711" s="14">
        <v>14</v>
      </c>
      <c r="D711" s="16">
        <v>4716</v>
      </c>
      <c r="E711" s="6">
        <v>663</v>
      </c>
      <c r="F711" s="6">
        <v>2448</v>
      </c>
      <c r="G711" s="14">
        <v>0.378</v>
      </c>
      <c r="H711" s="15">
        <f t="shared" ref="H711" si="159">D711*G711</f>
        <v>1782.6479999999999</v>
      </c>
    </row>
    <row r="712" spans="1:8" ht="15.75" x14ac:dyDescent="0.25">
      <c r="A712" s="13"/>
      <c r="B712" s="14"/>
      <c r="C712" s="14"/>
      <c r="D712" s="17"/>
      <c r="E712" s="15">
        <f>E711+F711</f>
        <v>3111</v>
      </c>
      <c r="F712" s="15"/>
      <c r="G712" s="14"/>
      <c r="H712" s="15"/>
    </row>
    <row r="713" spans="1:8" ht="15.75" x14ac:dyDescent="0.25">
      <c r="A713" s="12" t="s">
        <v>959</v>
      </c>
      <c r="B713" s="14" t="s">
        <v>655</v>
      </c>
      <c r="C713" s="14">
        <v>14</v>
      </c>
      <c r="D713" s="16">
        <v>4633.1000000000004</v>
      </c>
      <c r="E713" s="6">
        <v>499</v>
      </c>
      <c r="F713" s="6">
        <v>647.43290000000002</v>
      </c>
      <c r="G713" s="14">
        <v>0.378</v>
      </c>
      <c r="H713" s="15">
        <f t="shared" ref="H713" si="160">D713*G713</f>
        <v>1751.3118000000002</v>
      </c>
    </row>
    <row r="714" spans="1:8" ht="15.75" x14ac:dyDescent="0.25">
      <c r="A714" s="13"/>
      <c r="B714" s="14"/>
      <c r="C714" s="14"/>
      <c r="D714" s="17"/>
      <c r="E714" s="15">
        <f>E713+F713</f>
        <v>1146.4329</v>
      </c>
      <c r="F714" s="15"/>
      <c r="G714" s="14"/>
      <c r="H714" s="15"/>
    </row>
    <row r="715" spans="1:8" ht="15.75" x14ac:dyDescent="0.25">
      <c r="A715" s="12" t="s">
        <v>960</v>
      </c>
      <c r="B715" s="14" t="s">
        <v>656</v>
      </c>
      <c r="C715" s="14">
        <v>9</v>
      </c>
      <c r="D715" s="16">
        <v>5991.51</v>
      </c>
      <c r="E715" s="6">
        <v>1146</v>
      </c>
      <c r="F715" s="6">
        <v>1719.3849</v>
      </c>
      <c r="G715" s="14">
        <v>0.378</v>
      </c>
      <c r="H715" s="15">
        <f t="shared" ref="H715" si="161">D715*G715</f>
        <v>2264.7907800000003</v>
      </c>
    </row>
    <row r="716" spans="1:8" ht="15.75" x14ac:dyDescent="0.25">
      <c r="A716" s="13"/>
      <c r="B716" s="14"/>
      <c r="C716" s="14"/>
      <c r="D716" s="17"/>
      <c r="E716" s="15">
        <f>E715+F715</f>
        <v>2865.3849</v>
      </c>
      <c r="F716" s="15"/>
      <c r="G716" s="14"/>
      <c r="H716" s="15"/>
    </row>
    <row r="717" spans="1:8" ht="15.75" x14ac:dyDescent="0.25">
      <c r="A717" s="12" t="s">
        <v>961</v>
      </c>
      <c r="B717" s="14" t="s">
        <v>657</v>
      </c>
      <c r="C717" s="14">
        <v>9</v>
      </c>
      <c r="D717" s="16">
        <v>5633.6</v>
      </c>
      <c r="E717" s="6">
        <v>1779</v>
      </c>
      <c r="F717" s="6">
        <v>1394.0326</v>
      </c>
      <c r="G717" s="14">
        <v>0.378</v>
      </c>
      <c r="H717" s="15">
        <f t="shared" ref="H717" si="162">D717*G717</f>
        <v>2129.5008000000003</v>
      </c>
    </row>
    <row r="718" spans="1:8" ht="15.75" x14ac:dyDescent="0.25">
      <c r="A718" s="13"/>
      <c r="B718" s="14"/>
      <c r="C718" s="14"/>
      <c r="D718" s="17"/>
      <c r="E718" s="15">
        <f>E717+F717</f>
        <v>3173.0326</v>
      </c>
      <c r="F718" s="15"/>
      <c r="G718" s="14"/>
      <c r="H718" s="15"/>
    </row>
    <row r="719" spans="1:8" ht="15.75" x14ac:dyDescent="0.25">
      <c r="A719" s="12" t="s">
        <v>962</v>
      </c>
      <c r="B719" s="14" t="s">
        <v>658</v>
      </c>
      <c r="C719" s="14">
        <v>9</v>
      </c>
      <c r="D719" s="16">
        <v>4807.1099999999997</v>
      </c>
      <c r="E719" s="6">
        <v>1089</v>
      </c>
      <c r="F719" s="6">
        <v>2878.0453000000002</v>
      </c>
      <c r="G719" s="14">
        <v>0.378</v>
      </c>
      <c r="H719" s="15">
        <f t="shared" ref="H719" si="163">D719*G719</f>
        <v>1817.0875799999999</v>
      </c>
    </row>
    <row r="720" spans="1:8" ht="15.75" x14ac:dyDescent="0.25">
      <c r="A720" s="13"/>
      <c r="B720" s="14"/>
      <c r="C720" s="14"/>
      <c r="D720" s="17"/>
      <c r="E720" s="15">
        <f>E719+F719</f>
        <v>3967.0453000000002</v>
      </c>
      <c r="F720" s="15"/>
      <c r="G720" s="14"/>
      <c r="H720" s="15"/>
    </row>
    <row r="721" spans="1:8" ht="15.75" x14ac:dyDescent="0.25">
      <c r="A721" s="12" t="s">
        <v>963</v>
      </c>
      <c r="B721" s="14" t="s">
        <v>659</v>
      </c>
      <c r="C721" s="14">
        <v>14</v>
      </c>
      <c r="D721" s="16">
        <v>9569.7000000000007</v>
      </c>
      <c r="E721" s="6">
        <v>2010</v>
      </c>
      <c r="F721" s="6">
        <v>2362.0219999999999</v>
      </c>
      <c r="G721" s="14">
        <v>0.378</v>
      </c>
      <c r="H721" s="15">
        <f t="shared" ref="H721" si="164">D721*G721</f>
        <v>3617.3466000000003</v>
      </c>
    </row>
    <row r="722" spans="1:8" ht="15.75" x14ac:dyDescent="0.25">
      <c r="A722" s="13"/>
      <c r="B722" s="14"/>
      <c r="C722" s="14"/>
      <c r="D722" s="17"/>
      <c r="E722" s="15">
        <f>E721+F721</f>
        <v>4372.0219999999999</v>
      </c>
      <c r="F722" s="15"/>
      <c r="G722" s="14"/>
      <c r="H722" s="15"/>
    </row>
    <row r="723" spans="1:8" ht="15.75" x14ac:dyDescent="0.25">
      <c r="A723" s="12" t="s">
        <v>964</v>
      </c>
      <c r="B723" s="12" t="s">
        <v>660</v>
      </c>
      <c r="C723" s="12">
        <v>14</v>
      </c>
      <c r="D723" s="16">
        <v>22536.5</v>
      </c>
      <c r="E723" s="6">
        <v>1986</v>
      </c>
      <c r="F723" s="8">
        <v>4056.9942999999998</v>
      </c>
      <c r="G723" s="14">
        <v>0.378</v>
      </c>
      <c r="H723" s="16">
        <f t="shared" ref="H723" si="165">D723*G723</f>
        <v>8518.7970000000005</v>
      </c>
    </row>
    <row r="724" spans="1:8" ht="15.75" x14ac:dyDescent="0.25">
      <c r="A724" s="13"/>
      <c r="B724" s="13"/>
      <c r="C724" s="13"/>
      <c r="D724" s="17"/>
      <c r="E724" s="15">
        <f>E723+F723</f>
        <v>6042.9943000000003</v>
      </c>
      <c r="F724" s="15"/>
      <c r="G724" s="14"/>
      <c r="H724" s="17"/>
    </row>
    <row r="725" spans="1:8" ht="15.75" x14ac:dyDescent="0.25">
      <c r="A725" s="12" t="s">
        <v>965</v>
      </c>
      <c r="B725" s="12" t="s">
        <v>661</v>
      </c>
      <c r="C725" s="12">
        <v>17</v>
      </c>
      <c r="D725" s="16">
        <v>29675.5</v>
      </c>
      <c r="E725" s="6">
        <v>2801</v>
      </c>
      <c r="F725" s="6">
        <v>5576.5410000000002</v>
      </c>
      <c r="G725" s="14">
        <v>0.378</v>
      </c>
      <c r="H725" s="16">
        <f t="shared" ref="H725" si="166">D725*G725</f>
        <v>11217.339</v>
      </c>
    </row>
    <row r="726" spans="1:8" ht="15.75" x14ac:dyDescent="0.25">
      <c r="A726" s="13"/>
      <c r="B726" s="13"/>
      <c r="C726" s="13"/>
      <c r="D726" s="17"/>
      <c r="E726" s="15">
        <f>E725+F725</f>
        <v>8377.5410000000011</v>
      </c>
      <c r="F726" s="15"/>
      <c r="G726" s="14"/>
      <c r="H726" s="17"/>
    </row>
    <row r="727" spans="1:8" ht="15.75" x14ac:dyDescent="0.25">
      <c r="A727" s="12" t="s">
        <v>966</v>
      </c>
      <c r="B727" s="12" t="s">
        <v>662</v>
      </c>
      <c r="C727" s="12">
        <v>17</v>
      </c>
      <c r="D727" s="16">
        <v>17262.599999999999</v>
      </c>
      <c r="E727" s="6">
        <v>1763</v>
      </c>
      <c r="F727" s="6">
        <v>2589.6759999999999</v>
      </c>
      <c r="G727" s="14">
        <v>0.378</v>
      </c>
      <c r="H727" s="16">
        <f>D727*G727</f>
        <v>6525.2627999999995</v>
      </c>
    </row>
    <row r="728" spans="1:8" ht="15.75" x14ac:dyDescent="0.25">
      <c r="A728" s="13"/>
      <c r="B728" s="13"/>
      <c r="C728" s="13"/>
      <c r="D728" s="17"/>
      <c r="E728" s="15">
        <f>E727+F727</f>
        <v>4352.6759999999995</v>
      </c>
      <c r="F728" s="15"/>
      <c r="G728" s="14"/>
      <c r="H728" s="17"/>
    </row>
    <row r="729" spans="1:8" ht="15.75" x14ac:dyDescent="0.25">
      <c r="A729" s="12" t="s">
        <v>967</v>
      </c>
      <c r="B729" s="12" t="s">
        <v>663</v>
      </c>
      <c r="C729" s="12">
        <v>17</v>
      </c>
      <c r="D729" s="16">
        <v>21045.200000000001</v>
      </c>
      <c r="E729" s="6">
        <v>2195</v>
      </c>
      <c r="F729" s="6">
        <v>4248.3289000000004</v>
      </c>
      <c r="G729" s="14">
        <v>0.378</v>
      </c>
      <c r="H729" s="16">
        <f t="shared" ref="H729" si="167">D729*G729</f>
        <v>7955.0856000000003</v>
      </c>
    </row>
    <row r="730" spans="1:8" ht="15.75" x14ac:dyDescent="0.25">
      <c r="A730" s="13"/>
      <c r="B730" s="13"/>
      <c r="C730" s="13"/>
      <c r="D730" s="17"/>
      <c r="E730" s="15">
        <f>E729+F729</f>
        <v>6443.3289000000004</v>
      </c>
      <c r="F730" s="15"/>
      <c r="G730" s="14"/>
      <c r="H730" s="17"/>
    </row>
    <row r="731" spans="1:8" ht="15.75" x14ac:dyDescent="0.25">
      <c r="A731" s="12" t="s">
        <v>968</v>
      </c>
      <c r="B731" s="12" t="s">
        <v>664</v>
      </c>
      <c r="C731" s="12">
        <v>17</v>
      </c>
      <c r="D731" s="16">
        <v>19482.099999999999</v>
      </c>
      <c r="E731" s="6">
        <v>2908</v>
      </c>
      <c r="F731" s="6">
        <v>1568.8280999999999</v>
      </c>
      <c r="G731" s="14">
        <v>0.378</v>
      </c>
      <c r="H731" s="16">
        <f t="shared" ref="H731" si="168">D731*G731</f>
        <v>7364.2337999999991</v>
      </c>
    </row>
    <row r="732" spans="1:8" ht="15.75" x14ac:dyDescent="0.25">
      <c r="A732" s="13"/>
      <c r="B732" s="13"/>
      <c r="C732" s="13"/>
      <c r="D732" s="17"/>
      <c r="E732" s="15">
        <f>E731+F731</f>
        <v>4476.8280999999997</v>
      </c>
      <c r="F732" s="15"/>
      <c r="G732" s="14"/>
      <c r="H732" s="17"/>
    </row>
    <row r="733" spans="1:8" ht="15.75" x14ac:dyDescent="0.25">
      <c r="A733" s="12" t="s">
        <v>969</v>
      </c>
      <c r="B733" s="12" t="s">
        <v>665</v>
      </c>
      <c r="C733" s="12"/>
      <c r="D733" s="43"/>
      <c r="E733" s="6"/>
      <c r="F733" s="6">
        <v>596.77530000000002</v>
      </c>
      <c r="G733" s="12"/>
      <c r="H733" s="12">
        <f t="shared" ref="H733" si="169">D733*G733</f>
        <v>0</v>
      </c>
    </row>
    <row r="734" spans="1:8" ht="39" customHeight="1" x14ac:dyDescent="0.25">
      <c r="A734" s="13"/>
      <c r="B734" s="13"/>
      <c r="C734" s="13"/>
      <c r="D734" s="13"/>
      <c r="E734" s="15">
        <f>E733+F733</f>
        <v>596.77530000000002</v>
      </c>
      <c r="F734" s="15"/>
      <c r="G734" s="13"/>
      <c r="H734" s="13"/>
    </row>
    <row r="735" spans="1:8" ht="15.75" x14ac:dyDescent="0.25">
      <c r="A735" s="12" t="s">
        <v>970</v>
      </c>
      <c r="B735" s="12" t="s">
        <v>666</v>
      </c>
      <c r="C735" s="12"/>
      <c r="D735" s="43"/>
      <c r="E735" s="6"/>
      <c r="F735" s="6">
        <v>358.7122</v>
      </c>
      <c r="G735" s="12"/>
      <c r="H735" s="12">
        <f>D735*G735</f>
        <v>0</v>
      </c>
    </row>
    <row r="736" spans="1:8" ht="15.75" x14ac:dyDescent="0.25">
      <c r="A736" s="13"/>
      <c r="B736" s="13"/>
      <c r="C736" s="13"/>
      <c r="D736" s="13"/>
      <c r="E736" s="15">
        <f>E735+F735</f>
        <v>358.7122</v>
      </c>
      <c r="F736" s="15"/>
      <c r="G736" s="13"/>
      <c r="H736" s="13"/>
    </row>
    <row r="737" spans="1:8" ht="15.75" x14ac:dyDescent="0.25">
      <c r="A737" s="12" t="s">
        <v>971</v>
      </c>
      <c r="B737" s="12" t="s">
        <v>667</v>
      </c>
      <c r="C737" s="12"/>
      <c r="D737" s="43"/>
      <c r="E737" s="6"/>
      <c r="F737" s="6">
        <v>515.64440000000002</v>
      </c>
      <c r="G737" s="12"/>
      <c r="H737" s="12">
        <f t="shared" ref="H737" si="170">D737*G737</f>
        <v>0</v>
      </c>
    </row>
    <row r="738" spans="1:8" ht="15.75" x14ac:dyDescent="0.25">
      <c r="A738" s="13"/>
      <c r="B738" s="13"/>
      <c r="C738" s="13"/>
      <c r="D738" s="13"/>
      <c r="E738" s="15">
        <f>E737+F737</f>
        <v>515.64440000000002</v>
      </c>
      <c r="F738" s="15"/>
      <c r="G738" s="13"/>
      <c r="H738" s="13"/>
    </row>
    <row r="739" spans="1:8" ht="15.75" x14ac:dyDescent="0.25">
      <c r="A739" s="12" t="s">
        <v>972</v>
      </c>
      <c r="B739" s="12" t="s">
        <v>668</v>
      </c>
      <c r="C739" s="12"/>
      <c r="D739" s="43"/>
      <c r="E739" s="6"/>
      <c r="F739" s="6">
        <v>957.60699999999997</v>
      </c>
      <c r="G739" s="12"/>
      <c r="H739" s="12">
        <f t="shared" ref="H739" si="171">D739*G739</f>
        <v>0</v>
      </c>
    </row>
    <row r="740" spans="1:8" ht="15.75" x14ac:dyDescent="0.25">
      <c r="A740" s="13"/>
      <c r="B740" s="13"/>
      <c r="C740" s="13"/>
      <c r="D740" s="13"/>
      <c r="E740" s="15">
        <f>E739+F739</f>
        <v>957.60699999999997</v>
      </c>
      <c r="F740" s="15"/>
      <c r="G740" s="13"/>
      <c r="H740" s="13"/>
    </row>
    <row r="741" spans="1:8" ht="15.75" x14ac:dyDescent="0.25">
      <c r="A741" s="12" t="s">
        <v>973</v>
      </c>
      <c r="B741" s="12" t="s">
        <v>950</v>
      </c>
      <c r="C741" s="12"/>
      <c r="D741" s="43"/>
      <c r="E741" s="6"/>
      <c r="F741" s="6">
        <v>390.11320000000001</v>
      </c>
      <c r="G741" s="12"/>
      <c r="H741" s="12">
        <f t="shared" ref="H741" si="172">D741*G741</f>
        <v>0</v>
      </c>
    </row>
    <row r="742" spans="1:8" ht="15.75" x14ac:dyDescent="0.25">
      <c r="A742" s="13"/>
      <c r="B742" s="13"/>
      <c r="C742" s="13"/>
      <c r="D742" s="13"/>
      <c r="E742" s="15">
        <f>E741+F741</f>
        <v>390.11320000000001</v>
      </c>
      <c r="F742" s="15"/>
      <c r="G742" s="13"/>
      <c r="H742" s="13"/>
    </row>
    <row r="743" spans="1:8" ht="15.75" x14ac:dyDescent="0.25">
      <c r="A743" s="12" t="s">
        <v>974</v>
      </c>
      <c r="B743" s="12" t="s">
        <v>669</v>
      </c>
      <c r="C743" s="12"/>
      <c r="D743" s="43"/>
      <c r="E743" s="6"/>
      <c r="F743" s="6">
        <v>594.51739999999995</v>
      </c>
      <c r="G743" s="12"/>
      <c r="H743" s="12">
        <f t="shared" ref="H743" si="173">D743*G743</f>
        <v>0</v>
      </c>
    </row>
    <row r="744" spans="1:8" ht="43.5" customHeight="1" x14ac:dyDescent="0.25">
      <c r="A744" s="13"/>
      <c r="B744" s="13"/>
      <c r="C744" s="13"/>
      <c r="D744" s="13"/>
      <c r="E744" s="15">
        <f>E743+F743</f>
        <v>594.51739999999995</v>
      </c>
      <c r="F744" s="15"/>
      <c r="G744" s="13"/>
      <c r="H744" s="13"/>
    </row>
    <row r="745" spans="1:8" ht="15.75" x14ac:dyDescent="0.25">
      <c r="A745" s="12" t="s">
        <v>975</v>
      </c>
      <c r="B745" s="12" t="s">
        <v>670</v>
      </c>
      <c r="C745" s="12"/>
      <c r="D745" s="43"/>
      <c r="E745" s="6"/>
      <c r="F745" s="6">
        <v>383.73059999999998</v>
      </c>
      <c r="G745" s="12"/>
      <c r="H745" s="12">
        <f t="shared" ref="H745" si="174">D745*G745</f>
        <v>0</v>
      </c>
    </row>
    <row r="746" spans="1:8" ht="15.75" x14ac:dyDescent="0.25">
      <c r="A746" s="13"/>
      <c r="B746" s="13"/>
      <c r="C746" s="13"/>
      <c r="D746" s="13"/>
      <c r="E746" s="15">
        <f>E745+F745</f>
        <v>383.73059999999998</v>
      </c>
      <c r="F746" s="15"/>
      <c r="G746" s="13"/>
      <c r="H746" s="13"/>
    </row>
    <row r="747" spans="1:8" ht="15.75" x14ac:dyDescent="0.25">
      <c r="A747" s="12" t="s">
        <v>976</v>
      </c>
      <c r="B747" s="12" t="s">
        <v>671</v>
      </c>
      <c r="C747" s="12"/>
      <c r="D747" s="43"/>
      <c r="E747" s="6"/>
      <c r="F747" s="6">
        <v>434.55560000000003</v>
      </c>
      <c r="G747" s="12"/>
      <c r="H747" s="12">
        <f t="shared" ref="H747" si="175">D747*G747</f>
        <v>0</v>
      </c>
    </row>
    <row r="748" spans="1:8" ht="15.75" x14ac:dyDescent="0.25">
      <c r="A748" s="13"/>
      <c r="B748" s="13"/>
      <c r="C748" s="13"/>
      <c r="D748" s="13"/>
      <c r="E748" s="15">
        <f>E747+F747</f>
        <v>434.55560000000003</v>
      </c>
      <c r="F748" s="15"/>
      <c r="G748" s="13"/>
      <c r="H748" s="13"/>
    </row>
    <row r="749" spans="1:8" ht="15.75" x14ac:dyDescent="0.25">
      <c r="A749" s="12" t="s">
        <v>977</v>
      </c>
      <c r="B749" s="12" t="s">
        <v>672</v>
      </c>
      <c r="C749" s="12"/>
      <c r="D749" s="43"/>
      <c r="E749" s="6"/>
      <c r="F749" s="6">
        <v>1200.8957</v>
      </c>
      <c r="G749" s="12"/>
      <c r="H749" s="12">
        <f t="shared" ref="H749" si="176">D749*G749</f>
        <v>0</v>
      </c>
    </row>
    <row r="750" spans="1:8" ht="15.75" x14ac:dyDescent="0.25">
      <c r="A750" s="13"/>
      <c r="B750" s="13"/>
      <c r="C750" s="13"/>
      <c r="D750" s="13"/>
      <c r="E750" s="15">
        <f>E749+F749</f>
        <v>1200.8957</v>
      </c>
      <c r="F750" s="15"/>
      <c r="G750" s="13"/>
      <c r="H750" s="13"/>
    </row>
    <row r="751" spans="1:8" ht="15.75" x14ac:dyDescent="0.25">
      <c r="A751" s="12" t="s">
        <v>978</v>
      </c>
      <c r="B751" s="12" t="s">
        <v>673</v>
      </c>
      <c r="C751" s="12"/>
      <c r="D751" s="43"/>
      <c r="E751" s="6"/>
      <c r="F751" s="6">
        <v>909.18709999999999</v>
      </c>
      <c r="G751" s="12"/>
      <c r="H751" s="12">
        <f t="shared" ref="H751" si="177">D751*G751</f>
        <v>0</v>
      </c>
    </row>
    <row r="752" spans="1:8" ht="15.75" x14ac:dyDescent="0.25">
      <c r="A752" s="13"/>
      <c r="B752" s="13"/>
      <c r="C752" s="13"/>
      <c r="D752" s="13"/>
      <c r="E752" s="15">
        <f>E751+F751</f>
        <v>909.18709999999999</v>
      </c>
      <c r="F752" s="15"/>
      <c r="G752" s="13"/>
      <c r="H752" s="13"/>
    </row>
    <row r="753" spans="1:8" ht="15.75" x14ac:dyDescent="0.25">
      <c r="A753" s="12" t="s">
        <v>979</v>
      </c>
      <c r="B753" s="12" t="s">
        <v>674</v>
      </c>
      <c r="C753" s="12"/>
      <c r="D753" s="43"/>
      <c r="E753" s="6"/>
      <c r="F753" s="6">
        <v>252.5265</v>
      </c>
      <c r="G753" s="12"/>
      <c r="H753" s="12">
        <f t="shared" ref="H753" si="178">D753*G753</f>
        <v>0</v>
      </c>
    </row>
    <row r="754" spans="1:8" ht="15.75" x14ac:dyDescent="0.25">
      <c r="A754" s="13"/>
      <c r="B754" s="13"/>
      <c r="C754" s="13"/>
      <c r="D754" s="13"/>
      <c r="E754" s="15">
        <f>E753+F753</f>
        <v>252.5265</v>
      </c>
      <c r="F754" s="15"/>
      <c r="G754" s="13"/>
      <c r="H754" s="13"/>
    </row>
    <row r="755" spans="1:8" ht="15.75" x14ac:dyDescent="0.25">
      <c r="A755" s="12" t="s">
        <v>980</v>
      </c>
      <c r="B755" s="12" t="s">
        <v>675</v>
      </c>
      <c r="C755" s="12"/>
      <c r="D755" s="43"/>
      <c r="E755" s="6"/>
      <c r="F755" s="6">
        <v>436.30029999999999</v>
      </c>
      <c r="G755" s="12"/>
      <c r="H755" s="12">
        <f t="shared" ref="H755" si="179">D755*G755</f>
        <v>0</v>
      </c>
    </row>
    <row r="756" spans="1:8" ht="15.75" x14ac:dyDescent="0.25">
      <c r="A756" s="13"/>
      <c r="B756" s="13"/>
      <c r="C756" s="13"/>
      <c r="D756" s="13"/>
      <c r="E756" s="15">
        <f>E755+F755</f>
        <v>436.30029999999999</v>
      </c>
      <c r="F756" s="15"/>
      <c r="G756" s="13"/>
      <c r="H756" s="13"/>
    </row>
    <row r="757" spans="1:8" ht="15.75" x14ac:dyDescent="0.25">
      <c r="A757" s="12" t="s">
        <v>981</v>
      </c>
      <c r="B757" s="12" t="s">
        <v>676</v>
      </c>
      <c r="C757" s="12"/>
      <c r="D757" s="43"/>
      <c r="E757" s="6"/>
      <c r="F757" s="6">
        <v>2114.6412</v>
      </c>
      <c r="G757" s="12"/>
      <c r="H757" s="12">
        <f t="shared" ref="H757" si="180">D757*G757</f>
        <v>0</v>
      </c>
    </row>
    <row r="758" spans="1:8" ht="15.75" x14ac:dyDescent="0.25">
      <c r="A758" s="13"/>
      <c r="B758" s="13"/>
      <c r="C758" s="13"/>
      <c r="D758" s="13"/>
      <c r="E758" s="15">
        <f>E757+F757</f>
        <v>2114.6412</v>
      </c>
      <c r="F758" s="15"/>
      <c r="G758" s="13"/>
      <c r="H758" s="13"/>
    </row>
    <row r="759" spans="1:8" ht="15.75" x14ac:dyDescent="0.25">
      <c r="A759" s="12" t="s">
        <v>982</v>
      </c>
      <c r="B759" s="12" t="s">
        <v>677</v>
      </c>
      <c r="C759" s="12"/>
      <c r="D759" s="43"/>
      <c r="E759" s="6"/>
      <c r="F759" s="8">
        <v>241.0718</v>
      </c>
      <c r="G759" s="12"/>
      <c r="H759" s="12">
        <f t="shared" ref="H759" si="181">D759*G759</f>
        <v>0</v>
      </c>
    </row>
    <row r="760" spans="1:8" ht="15.75" x14ac:dyDescent="0.25">
      <c r="A760" s="13"/>
      <c r="B760" s="13"/>
      <c r="C760" s="13"/>
      <c r="D760" s="13"/>
      <c r="E760" s="15">
        <f>E759+F759</f>
        <v>241.0718</v>
      </c>
      <c r="F760" s="15"/>
      <c r="G760" s="13"/>
      <c r="H760" s="13"/>
    </row>
    <row r="761" spans="1:8" ht="15.75" x14ac:dyDescent="0.25">
      <c r="A761" s="12" t="s">
        <v>983</v>
      </c>
      <c r="B761" s="12" t="s">
        <v>678</v>
      </c>
      <c r="C761" s="12"/>
      <c r="D761" s="43"/>
      <c r="E761" s="6"/>
      <c r="F761" s="6">
        <v>324.90469999999999</v>
      </c>
      <c r="G761" s="12"/>
      <c r="H761" s="12">
        <f t="shared" ref="H761" si="182">D761*G761</f>
        <v>0</v>
      </c>
    </row>
    <row r="762" spans="1:8" ht="15.75" x14ac:dyDescent="0.25">
      <c r="A762" s="13"/>
      <c r="B762" s="13"/>
      <c r="C762" s="13"/>
      <c r="D762" s="13"/>
      <c r="E762" s="15">
        <f>E761+F761</f>
        <v>324.90469999999999</v>
      </c>
      <c r="F762" s="15"/>
      <c r="G762" s="13"/>
      <c r="H762" s="13"/>
    </row>
    <row r="763" spans="1:8" ht="15.75" x14ac:dyDescent="0.25">
      <c r="A763" s="12" t="s">
        <v>984</v>
      </c>
      <c r="B763" s="12" t="s">
        <v>679</v>
      </c>
      <c r="C763" s="12"/>
      <c r="D763" s="43"/>
      <c r="E763" s="6"/>
      <c r="F763" s="6">
        <v>446.11660000000001</v>
      </c>
      <c r="G763" s="12"/>
      <c r="H763" s="12">
        <f t="shared" ref="H763" si="183">D763*G763</f>
        <v>0</v>
      </c>
    </row>
    <row r="764" spans="1:8" ht="15.75" x14ac:dyDescent="0.25">
      <c r="A764" s="13"/>
      <c r="B764" s="13"/>
      <c r="C764" s="13"/>
      <c r="D764" s="13"/>
      <c r="E764" s="15">
        <f>E763+F763</f>
        <v>446.11660000000001</v>
      </c>
      <c r="F764" s="15"/>
      <c r="G764" s="13"/>
      <c r="H764" s="13"/>
    </row>
    <row r="765" spans="1:8" ht="15.75" x14ac:dyDescent="0.25">
      <c r="A765" s="12" t="s">
        <v>985</v>
      </c>
      <c r="B765" s="12" t="s">
        <v>680</v>
      </c>
      <c r="C765" s="12"/>
      <c r="D765" s="43"/>
      <c r="E765" s="6"/>
      <c r="F765" s="6">
        <v>583.30809999999997</v>
      </c>
      <c r="G765" s="12"/>
      <c r="H765" s="12">
        <f t="shared" ref="H765" si="184">D765*G765</f>
        <v>0</v>
      </c>
    </row>
    <row r="766" spans="1:8" ht="15.75" x14ac:dyDescent="0.25">
      <c r="A766" s="13"/>
      <c r="B766" s="13"/>
      <c r="C766" s="13"/>
      <c r="D766" s="13"/>
      <c r="E766" s="15">
        <f>E765+F765</f>
        <v>583.30809999999997</v>
      </c>
      <c r="F766" s="15"/>
      <c r="G766" s="13"/>
      <c r="H766" s="13"/>
    </row>
    <row r="767" spans="1:8" ht="15.75" x14ac:dyDescent="0.25">
      <c r="A767" s="12" t="s">
        <v>986</v>
      </c>
      <c r="B767" s="12" t="s">
        <v>681</v>
      </c>
      <c r="C767" s="12"/>
      <c r="D767" s="43"/>
      <c r="E767" s="6"/>
      <c r="F767" s="6">
        <v>604.58399999999995</v>
      </c>
      <c r="G767" s="12"/>
      <c r="H767" s="12">
        <f t="shared" ref="H767" si="185">D767*G767</f>
        <v>0</v>
      </c>
    </row>
    <row r="768" spans="1:8" ht="15.75" x14ac:dyDescent="0.25">
      <c r="A768" s="13"/>
      <c r="B768" s="13"/>
      <c r="C768" s="13"/>
      <c r="D768" s="13"/>
      <c r="E768" s="15">
        <f>E767+F767</f>
        <v>604.58399999999995</v>
      </c>
      <c r="F768" s="15"/>
      <c r="G768" s="13"/>
      <c r="H768" s="13"/>
    </row>
    <row r="769" spans="1:8" ht="15.75" x14ac:dyDescent="0.25">
      <c r="A769" s="12" t="s">
        <v>987</v>
      </c>
      <c r="B769" s="12" t="s">
        <v>682</v>
      </c>
      <c r="C769" s="12"/>
      <c r="D769" s="43"/>
      <c r="E769" s="6"/>
      <c r="F769" s="6">
        <v>606.13120000000004</v>
      </c>
      <c r="G769" s="12"/>
      <c r="H769" s="12">
        <f t="shared" ref="H769" si="186">D769*G769</f>
        <v>0</v>
      </c>
    </row>
    <row r="770" spans="1:8" ht="38.25" customHeight="1" x14ac:dyDescent="0.25">
      <c r="A770" s="13"/>
      <c r="B770" s="13"/>
      <c r="C770" s="13"/>
      <c r="D770" s="13"/>
      <c r="E770" s="15">
        <f>E769+F769</f>
        <v>606.13120000000004</v>
      </c>
      <c r="F770" s="15"/>
      <c r="G770" s="13"/>
      <c r="H770" s="13"/>
    </row>
    <row r="771" spans="1:8" ht="15.75" x14ac:dyDescent="0.25">
      <c r="A771" s="12" t="s">
        <v>988</v>
      </c>
      <c r="B771" s="12" t="s">
        <v>683</v>
      </c>
      <c r="C771" s="12"/>
      <c r="D771" s="43"/>
      <c r="E771" s="6"/>
      <c r="F771" s="6">
        <v>485.30029999999999</v>
      </c>
      <c r="G771" s="12"/>
      <c r="H771" s="12">
        <f t="shared" ref="H771" si="187">D771*G771</f>
        <v>0</v>
      </c>
    </row>
    <row r="772" spans="1:8" ht="15.75" x14ac:dyDescent="0.25">
      <c r="A772" s="13"/>
      <c r="B772" s="13"/>
      <c r="C772" s="13"/>
      <c r="D772" s="13"/>
      <c r="E772" s="15">
        <f>E771+F771</f>
        <v>485.30029999999999</v>
      </c>
      <c r="F772" s="15"/>
      <c r="G772" s="13"/>
      <c r="H772" s="13"/>
    </row>
    <row r="773" spans="1:8" ht="15.75" x14ac:dyDescent="0.25">
      <c r="A773" s="12" t="s">
        <v>684</v>
      </c>
      <c r="B773" s="12" t="s">
        <v>685</v>
      </c>
      <c r="C773" s="12"/>
      <c r="D773" s="43"/>
      <c r="E773" s="6"/>
      <c r="F773" s="6">
        <v>518.35739999999998</v>
      </c>
      <c r="G773" s="12"/>
      <c r="H773" s="12">
        <f t="shared" ref="H773" si="188">D773*G773</f>
        <v>0</v>
      </c>
    </row>
    <row r="774" spans="1:8" ht="15.75" x14ac:dyDescent="0.25">
      <c r="A774" s="13"/>
      <c r="B774" s="13"/>
      <c r="C774" s="13"/>
      <c r="D774" s="13"/>
      <c r="E774" s="15">
        <f>E773+F773</f>
        <v>518.35739999999998</v>
      </c>
      <c r="F774" s="15"/>
      <c r="G774" s="13"/>
      <c r="H774" s="13"/>
    </row>
    <row r="775" spans="1:8" ht="15.75" x14ac:dyDescent="0.25">
      <c r="A775" s="12" t="s">
        <v>686</v>
      </c>
      <c r="B775" s="12" t="s">
        <v>687</v>
      </c>
      <c r="C775" s="12"/>
      <c r="D775" s="43"/>
      <c r="E775" s="6"/>
      <c r="F775" s="6">
        <v>462.46949999999998</v>
      </c>
      <c r="G775" s="12"/>
      <c r="H775" s="12">
        <f t="shared" ref="H775" si="189">D775*G775</f>
        <v>0</v>
      </c>
    </row>
    <row r="776" spans="1:8" ht="15.75" x14ac:dyDescent="0.25">
      <c r="A776" s="13"/>
      <c r="B776" s="13"/>
      <c r="C776" s="13"/>
      <c r="D776" s="13"/>
      <c r="E776" s="15">
        <f>E775+F775</f>
        <v>462.46949999999998</v>
      </c>
      <c r="F776" s="15"/>
      <c r="G776" s="13"/>
      <c r="H776" s="13"/>
    </row>
    <row r="777" spans="1:8" ht="15.75" x14ac:dyDescent="0.25">
      <c r="A777" s="12" t="s">
        <v>989</v>
      </c>
      <c r="B777" s="12" t="s">
        <v>688</v>
      </c>
      <c r="C777" s="12"/>
      <c r="D777" s="43"/>
      <c r="E777" s="6"/>
      <c r="F777" s="8">
        <v>686.51890000000003</v>
      </c>
      <c r="G777" s="12"/>
      <c r="H777" s="12">
        <f t="shared" ref="H777" si="190">D777*G777</f>
        <v>0</v>
      </c>
    </row>
    <row r="778" spans="1:8" ht="15.75" x14ac:dyDescent="0.25">
      <c r="A778" s="13"/>
      <c r="B778" s="13"/>
      <c r="C778" s="13"/>
      <c r="D778" s="13"/>
      <c r="E778" s="15">
        <f>E777+F777</f>
        <v>686.51890000000003</v>
      </c>
      <c r="F778" s="15"/>
      <c r="G778" s="13"/>
      <c r="H778" s="13"/>
    </row>
    <row r="779" spans="1:8" ht="15.75" x14ac:dyDescent="0.25">
      <c r="A779" s="25" t="s">
        <v>740</v>
      </c>
      <c r="B779" s="26"/>
      <c r="C779" s="26"/>
      <c r="D779" s="26"/>
      <c r="E779" s="26"/>
      <c r="F779" s="26"/>
      <c r="G779" s="26"/>
      <c r="H779" s="27"/>
    </row>
    <row r="780" spans="1:8" ht="15.75" x14ac:dyDescent="0.25">
      <c r="A780" s="20" t="s">
        <v>690</v>
      </c>
      <c r="B780" s="20" t="s">
        <v>691</v>
      </c>
      <c r="C780" s="14">
        <v>25</v>
      </c>
      <c r="D780" s="15">
        <v>29821.3</v>
      </c>
      <c r="E780" s="6">
        <f>5399.814-1851.2781</f>
        <v>3548.5359000000003</v>
      </c>
      <c r="F780" s="6">
        <v>228.4486</v>
      </c>
      <c r="G780" s="14">
        <v>0.378</v>
      </c>
      <c r="H780" s="15">
        <f>D780*G780</f>
        <v>11272.4514</v>
      </c>
    </row>
    <row r="781" spans="1:8" ht="15.75" x14ac:dyDescent="0.25">
      <c r="A781" s="20"/>
      <c r="B781" s="20"/>
      <c r="C781" s="14"/>
      <c r="D781" s="15"/>
      <c r="E781" s="15">
        <f>E780+F780</f>
        <v>3776.9845000000005</v>
      </c>
      <c r="F781" s="15"/>
      <c r="G781" s="14"/>
      <c r="H781" s="15"/>
    </row>
    <row r="782" spans="1:8" ht="15.75" x14ac:dyDescent="0.25">
      <c r="A782" s="20" t="s">
        <v>692</v>
      </c>
      <c r="B782" s="20" t="s">
        <v>693</v>
      </c>
      <c r="C782" s="14">
        <v>9</v>
      </c>
      <c r="D782" s="15">
        <v>14763.4</v>
      </c>
      <c r="E782" s="6">
        <f>4716.7051-2197.7393</f>
        <v>2518.9657999999999</v>
      </c>
      <c r="F782" s="6">
        <v>2142.0108</v>
      </c>
      <c r="G782" s="14">
        <v>0.378</v>
      </c>
      <c r="H782" s="15">
        <f>D782*G782</f>
        <v>5580.5652</v>
      </c>
    </row>
    <row r="783" spans="1:8" ht="15.75" x14ac:dyDescent="0.25">
      <c r="A783" s="20"/>
      <c r="B783" s="20"/>
      <c r="C783" s="14"/>
      <c r="D783" s="15"/>
      <c r="E783" s="15">
        <f>E782+F782</f>
        <v>4660.9766</v>
      </c>
      <c r="F783" s="15"/>
      <c r="G783" s="14"/>
      <c r="H783" s="15"/>
    </row>
    <row r="784" spans="1:8" ht="15.75" x14ac:dyDescent="0.25">
      <c r="A784" s="20" t="s">
        <v>694</v>
      </c>
      <c r="B784" s="20" t="s">
        <v>695</v>
      </c>
      <c r="C784" s="14">
        <v>16</v>
      </c>
      <c r="D784" s="15">
        <v>14131.4</v>
      </c>
      <c r="E784" s="6">
        <f>3423.9455-1196.6213</f>
        <v>2227.3242</v>
      </c>
      <c r="F784" s="6">
        <v>2932.7309</v>
      </c>
      <c r="G784" s="14">
        <v>0.378</v>
      </c>
      <c r="H784" s="15">
        <f>D784*G784</f>
        <v>5341.6692000000003</v>
      </c>
    </row>
    <row r="785" spans="1:8" ht="15.75" x14ac:dyDescent="0.25">
      <c r="A785" s="20"/>
      <c r="B785" s="20"/>
      <c r="C785" s="14"/>
      <c r="D785" s="15"/>
      <c r="E785" s="23">
        <f>E784+F784</f>
        <v>5160.0550999999996</v>
      </c>
      <c r="F785" s="24"/>
      <c r="G785" s="14"/>
      <c r="H785" s="15"/>
    </row>
    <row r="786" spans="1:8" ht="15.75" x14ac:dyDescent="0.25">
      <c r="A786" s="20" t="s">
        <v>696</v>
      </c>
      <c r="B786" s="20" t="s">
        <v>697</v>
      </c>
      <c r="C786" s="14">
        <v>9</v>
      </c>
      <c r="D786" s="15">
        <v>11071.5</v>
      </c>
      <c r="E786" s="6">
        <f>4148.4621-1970.4509</f>
        <v>2178.0111999999999</v>
      </c>
      <c r="F786" s="6">
        <v>1486.2</v>
      </c>
      <c r="G786" s="14">
        <v>0.378</v>
      </c>
      <c r="H786" s="15">
        <f>D786*G786</f>
        <v>4185.027</v>
      </c>
    </row>
    <row r="787" spans="1:8" ht="15.75" x14ac:dyDescent="0.25">
      <c r="A787" s="20"/>
      <c r="B787" s="20"/>
      <c r="C787" s="14"/>
      <c r="D787" s="15"/>
      <c r="E787" s="15">
        <f>E786+F786</f>
        <v>3664.2111999999997</v>
      </c>
      <c r="F787" s="15"/>
      <c r="G787" s="14"/>
      <c r="H787" s="15"/>
    </row>
    <row r="788" spans="1:8" ht="15.75" x14ac:dyDescent="0.25">
      <c r="A788" s="20" t="s">
        <v>698</v>
      </c>
      <c r="B788" s="20" t="s">
        <v>699</v>
      </c>
      <c r="C788" s="14">
        <v>9</v>
      </c>
      <c r="D788" s="15">
        <v>8132</v>
      </c>
      <c r="E788" s="6">
        <f>2894.4829-1439.6331</f>
        <v>1454.8498</v>
      </c>
      <c r="F788" s="6">
        <v>2489.8813</v>
      </c>
      <c r="G788" s="14">
        <v>0.378</v>
      </c>
      <c r="H788" s="15">
        <f>D788*G788</f>
        <v>3073.8960000000002</v>
      </c>
    </row>
    <row r="789" spans="1:8" ht="15.75" x14ac:dyDescent="0.25">
      <c r="A789" s="20"/>
      <c r="B789" s="20"/>
      <c r="C789" s="14"/>
      <c r="D789" s="15"/>
      <c r="E789" s="15">
        <f>E788+F788</f>
        <v>3944.7311</v>
      </c>
      <c r="F789" s="15"/>
      <c r="G789" s="14"/>
      <c r="H789" s="15"/>
    </row>
    <row r="790" spans="1:8" ht="15.75" x14ac:dyDescent="0.25">
      <c r="A790" s="20" t="s">
        <v>700</v>
      </c>
      <c r="B790" s="20" t="s">
        <v>701</v>
      </c>
      <c r="C790" s="14">
        <v>14</v>
      </c>
      <c r="D790" s="15">
        <v>15356</v>
      </c>
      <c r="E790" s="6">
        <f>4591.7633-1702.7011</f>
        <v>2889.0621999999994</v>
      </c>
      <c r="F790" s="6">
        <v>3395.5414000000001</v>
      </c>
      <c r="G790" s="14">
        <v>0.378</v>
      </c>
      <c r="H790" s="15">
        <f>D790*G790</f>
        <v>5804.5680000000002</v>
      </c>
    </row>
    <row r="791" spans="1:8" ht="15.75" x14ac:dyDescent="0.25">
      <c r="A791" s="20"/>
      <c r="B791" s="20"/>
      <c r="C791" s="14"/>
      <c r="D791" s="15"/>
      <c r="E791" s="15">
        <f>E790+F790</f>
        <v>6284.6035999999995</v>
      </c>
      <c r="F791" s="15"/>
      <c r="G791" s="14"/>
      <c r="H791" s="15"/>
    </row>
    <row r="792" spans="1:8" ht="15.75" x14ac:dyDescent="0.25">
      <c r="A792" s="20" t="s">
        <v>702</v>
      </c>
      <c r="B792" s="20" t="s">
        <v>703</v>
      </c>
      <c r="C792" s="14">
        <v>16</v>
      </c>
      <c r="D792" s="15">
        <v>5166.5</v>
      </c>
      <c r="E792" s="6">
        <f>2494.723-538.4513-652.33</f>
        <v>1303.9416999999999</v>
      </c>
      <c r="F792" s="6">
        <v>912.06439999999998</v>
      </c>
      <c r="G792" s="14">
        <v>0.378</v>
      </c>
      <c r="H792" s="15">
        <f>D792*G792</f>
        <v>1952.9370000000001</v>
      </c>
    </row>
    <row r="793" spans="1:8" ht="15.75" x14ac:dyDescent="0.25">
      <c r="A793" s="20"/>
      <c r="B793" s="20"/>
      <c r="C793" s="14"/>
      <c r="D793" s="15"/>
      <c r="E793" s="15">
        <f>E792+F792</f>
        <v>2216.0060999999996</v>
      </c>
      <c r="F793" s="15"/>
      <c r="G793" s="14"/>
      <c r="H793" s="15"/>
    </row>
    <row r="794" spans="1:8" ht="15.75" x14ac:dyDescent="0.25">
      <c r="A794" s="20" t="s">
        <v>704</v>
      </c>
      <c r="B794" s="20" t="s">
        <v>705</v>
      </c>
      <c r="C794" s="14">
        <v>14</v>
      </c>
      <c r="D794" s="15">
        <v>7104.38</v>
      </c>
      <c r="E794" s="6">
        <f>2039.8118-746.4157</f>
        <v>1293.3960999999999</v>
      </c>
      <c r="F794" s="6">
        <v>780.70609999999999</v>
      </c>
      <c r="G794" s="14">
        <v>0.378</v>
      </c>
      <c r="H794" s="15">
        <f>D794*G794</f>
        <v>2685.4556400000001</v>
      </c>
    </row>
    <row r="795" spans="1:8" ht="15.75" x14ac:dyDescent="0.25">
      <c r="A795" s="20"/>
      <c r="B795" s="20"/>
      <c r="C795" s="14"/>
      <c r="D795" s="15"/>
      <c r="E795" s="15">
        <f>E794+F794</f>
        <v>2074.1021999999998</v>
      </c>
      <c r="F795" s="15"/>
      <c r="G795" s="14"/>
      <c r="H795" s="15"/>
    </row>
    <row r="796" spans="1:8" ht="15.75" x14ac:dyDescent="0.25">
      <c r="A796" s="20" t="s">
        <v>706</v>
      </c>
      <c r="B796" s="20" t="s">
        <v>707</v>
      </c>
      <c r="C796" s="14">
        <v>15</v>
      </c>
      <c r="D796" s="15">
        <v>13226.1</v>
      </c>
      <c r="E796" s="6">
        <f>4038.1566-1479.3513</f>
        <v>2558.8053</v>
      </c>
      <c r="F796" s="6">
        <v>1650.7102</v>
      </c>
      <c r="G796" s="14">
        <v>0.378</v>
      </c>
      <c r="H796" s="15">
        <f>D796*G796</f>
        <v>4999.4657999999999</v>
      </c>
    </row>
    <row r="797" spans="1:8" ht="15.75" x14ac:dyDescent="0.25">
      <c r="A797" s="20"/>
      <c r="B797" s="20"/>
      <c r="C797" s="14"/>
      <c r="D797" s="15"/>
      <c r="E797" s="15">
        <f>E796+F796</f>
        <v>4209.5154999999995</v>
      </c>
      <c r="F797" s="15"/>
      <c r="G797" s="14"/>
      <c r="H797" s="15"/>
    </row>
    <row r="798" spans="1:8" ht="15.75" x14ac:dyDescent="0.25">
      <c r="A798" s="20" t="s">
        <v>708</v>
      </c>
      <c r="B798" s="20" t="s">
        <v>709</v>
      </c>
      <c r="C798" s="14">
        <v>15</v>
      </c>
      <c r="D798" s="15">
        <v>9750.2000000000007</v>
      </c>
      <c r="E798" s="6">
        <f>3254.4394-1005.5544</f>
        <v>2248.8850000000002</v>
      </c>
      <c r="F798" s="6">
        <v>203.63579999999999</v>
      </c>
      <c r="G798" s="14">
        <v>0.378</v>
      </c>
      <c r="H798" s="15">
        <f>D798*G798</f>
        <v>3685.5756000000001</v>
      </c>
    </row>
    <row r="799" spans="1:8" ht="15.75" x14ac:dyDescent="0.25">
      <c r="A799" s="20"/>
      <c r="B799" s="20"/>
      <c r="C799" s="14"/>
      <c r="D799" s="15"/>
      <c r="E799" s="15">
        <f>E798+F798</f>
        <v>2452.5208000000002</v>
      </c>
      <c r="F799" s="15"/>
      <c r="G799" s="14"/>
      <c r="H799" s="15"/>
    </row>
    <row r="800" spans="1:8" ht="15.75" x14ac:dyDescent="0.25">
      <c r="A800" s="20" t="s">
        <v>710</v>
      </c>
      <c r="B800" s="20" t="s">
        <v>711</v>
      </c>
      <c r="C800" s="14">
        <v>16</v>
      </c>
      <c r="D800" s="15">
        <v>10923.6</v>
      </c>
      <c r="E800" s="6">
        <f>3814.0107-1650.0218</f>
        <v>2163.9888999999998</v>
      </c>
      <c r="F800" s="6">
        <v>515.87519999999995</v>
      </c>
      <c r="G800" s="14">
        <v>0.378</v>
      </c>
      <c r="H800" s="15">
        <f>D800*G800</f>
        <v>4129.1208000000006</v>
      </c>
    </row>
    <row r="801" spans="1:8" ht="15.75" x14ac:dyDescent="0.25">
      <c r="A801" s="20"/>
      <c r="B801" s="20"/>
      <c r="C801" s="14"/>
      <c r="D801" s="15"/>
      <c r="E801" s="15">
        <f>E800+F800</f>
        <v>2679.8640999999998</v>
      </c>
      <c r="F801" s="15"/>
      <c r="G801" s="14"/>
      <c r="H801" s="15"/>
    </row>
    <row r="802" spans="1:8" ht="15.75" x14ac:dyDescent="0.25">
      <c r="A802" s="20" t="s">
        <v>712</v>
      </c>
      <c r="B802" s="18" t="s">
        <v>713</v>
      </c>
      <c r="C802" s="14"/>
      <c r="D802" s="15"/>
      <c r="E802" s="6"/>
      <c r="F802" s="6">
        <v>842.22529999999995</v>
      </c>
      <c r="G802" s="12"/>
      <c r="H802" s="16"/>
    </row>
    <row r="803" spans="1:8" ht="15.75" x14ac:dyDescent="0.25">
      <c r="A803" s="20"/>
      <c r="B803" s="19"/>
      <c r="C803" s="14"/>
      <c r="D803" s="15"/>
      <c r="E803" s="15">
        <f>E802+F802</f>
        <v>842.22529999999995</v>
      </c>
      <c r="F803" s="15"/>
      <c r="G803" s="13"/>
      <c r="H803" s="17"/>
    </row>
    <row r="804" spans="1:8" ht="15.75" x14ac:dyDescent="0.25">
      <c r="A804" s="20" t="s">
        <v>714</v>
      </c>
      <c r="B804" s="18" t="s">
        <v>715</v>
      </c>
      <c r="C804" s="12"/>
      <c r="D804" s="16"/>
      <c r="E804" s="6"/>
      <c r="F804" s="6">
        <v>74.7</v>
      </c>
      <c r="G804" s="12"/>
      <c r="H804" s="16"/>
    </row>
    <row r="805" spans="1:8" ht="15.75" x14ac:dyDescent="0.25">
      <c r="A805" s="20"/>
      <c r="B805" s="19"/>
      <c r="C805" s="13"/>
      <c r="D805" s="17"/>
      <c r="E805" s="15">
        <f>E804+F804</f>
        <v>74.7</v>
      </c>
      <c r="F805" s="15"/>
      <c r="G805" s="13"/>
      <c r="H805" s="17"/>
    </row>
    <row r="806" spans="1:8" ht="15.75" x14ac:dyDescent="0.25">
      <c r="A806" s="20" t="s">
        <v>716</v>
      </c>
      <c r="B806" s="20" t="s">
        <v>717</v>
      </c>
      <c r="C806" s="14"/>
      <c r="D806" s="15"/>
      <c r="E806" s="6"/>
      <c r="F806" s="6">
        <v>299.48070000000001</v>
      </c>
      <c r="G806" s="14"/>
      <c r="H806" s="15"/>
    </row>
    <row r="807" spans="1:8" ht="30.75" customHeight="1" x14ac:dyDescent="0.25">
      <c r="A807" s="20"/>
      <c r="B807" s="20"/>
      <c r="C807" s="14"/>
      <c r="D807" s="15"/>
      <c r="E807" s="15">
        <f>E806+F806</f>
        <v>299.48070000000001</v>
      </c>
      <c r="F807" s="15"/>
      <c r="G807" s="14"/>
      <c r="H807" s="15"/>
    </row>
    <row r="808" spans="1:8" ht="15.75" x14ac:dyDescent="0.25">
      <c r="A808" s="20" t="s">
        <v>718</v>
      </c>
      <c r="B808" s="20" t="s">
        <v>719</v>
      </c>
      <c r="C808" s="20"/>
      <c r="D808" s="36"/>
      <c r="E808" s="7"/>
      <c r="F808" s="7">
        <v>183</v>
      </c>
      <c r="G808" s="20"/>
      <c r="H808" s="36"/>
    </row>
    <row r="809" spans="1:8" ht="15.75" x14ac:dyDescent="0.25">
      <c r="A809" s="20"/>
      <c r="B809" s="20"/>
      <c r="C809" s="20"/>
      <c r="D809" s="36"/>
      <c r="E809" s="15">
        <f>E808+F808</f>
        <v>183</v>
      </c>
      <c r="F809" s="15"/>
      <c r="G809" s="20"/>
      <c r="H809" s="36"/>
    </row>
    <row r="810" spans="1:8" ht="15.75" x14ac:dyDescent="0.25">
      <c r="A810" s="20" t="s">
        <v>720</v>
      </c>
      <c r="B810" s="20" t="s">
        <v>721</v>
      </c>
      <c r="C810" s="14"/>
      <c r="D810" s="15"/>
      <c r="E810" s="6"/>
      <c r="F810" s="6">
        <v>590.47460000000001</v>
      </c>
      <c r="G810" s="14"/>
      <c r="H810" s="15"/>
    </row>
    <row r="811" spans="1:8" ht="15.75" x14ac:dyDescent="0.25">
      <c r="A811" s="20"/>
      <c r="B811" s="20"/>
      <c r="C811" s="14"/>
      <c r="D811" s="15"/>
      <c r="E811" s="15">
        <f>E810+F810</f>
        <v>590.47460000000001</v>
      </c>
      <c r="F811" s="15"/>
      <c r="G811" s="14"/>
      <c r="H811" s="15"/>
    </row>
    <row r="812" spans="1:8" ht="15.75" x14ac:dyDescent="0.25">
      <c r="A812" s="20" t="s">
        <v>722</v>
      </c>
      <c r="B812" s="20" t="s">
        <v>723</v>
      </c>
      <c r="C812" s="14"/>
      <c r="D812" s="15"/>
      <c r="E812" s="6"/>
      <c r="F812" s="6">
        <v>214.45189999999999</v>
      </c>
      <c r="G812" s="14"/>
      <c r="H812" s="15"/>
    </row>
    <row r="813" spans="1:8" ht="15.75" x14ac:dyDescent="0.25">
      <c r="A813" s="20"/>
      <c r="B813" s="20"/>
      <c r="C813" s="14"/>
      <c r="D813" s="15"/>
      <c r="E813" s="15">
        <f>E812+F812</f>
        <v>214.45189999999999</v>
      </c>
      <c r="F813" s="15"/>
      <c r="G813" s="14"/>
      <c r="H813" s="15"/>
    </row>
    <row r="814" spans="1:8" ht="15.75" x14ac:dyDescent="0.25">
      <c r="A814" s="20" t="s">
        <v>724</v>
      </c>
      <c r="B814" s="20" t="s">
        <v>725</v>
      </c>
      <c r="C814" s="14"/>
      <c r="D814" s="15"/>
      <c r="E814" s="6"/>
      <c r="F814" s="6">
        <v>430.56360000000001</v>
      </c>
      <c r="G814" s="14"/>
      <c r="H814" s="15"/>
    </row>
    <row r="815" spans="1:8" ht="15.75" x14ac:dyDescent="0.25">
      <c r="A815" s="20"/>
      <c r="B815" s="20"/>
      <c r="C815" s="14"/>
      <c r="D815" s="15"/>
      <c r="E815" s="15">
        <f>E814+F814</f>
        <v>430.56360000000001</v>
      </c>
      <c r="F815" s="15"/>
      <c r="G815" s="14"/>
      <c r="H815" s="15"/>
    </row>
    <row r="816" spans="1:8" ht="15.75" x14ac:dyDescent="0.25">
      <c r="A816" s="20" t="s">
        <v>726</v>
      </c>
      <c r="B816" s="20" t="s">
        <v>727</v>
      </c>
      <c r="C816" s="14"/>
      <c r="D816" s="15"/>
      <c r="E816" s="6"/>
      <c r="F816" s="6">
        <v>96.568799999999996</v>
      </c>
      <c r="G816" s="14"/>
      <c r="H816" s="15"/>
    </row>
    <row r="817" spans="1:8" ht="15.75" x14ac:dyDescent="0.25">
      <c r="A817" s="20"/>
      <c r="B817" s="20"/>
      <c r="C817" s="14"/>
      <c r="D817" s="15"/>
      <c r="E817" s="15">
        <f>E816+F816</f>
        <v>96.568799999999996</v>
      </c>
      <c r="F817" s="15"/>
      <c r="G817" s="14"/>
      <c r="H817" s="15"/>
    </row>
    <row r="818" spans="1:8" ht="15.75" x14ac:dyDescent="0.25">
      <c r="A818" s="20" t="s">
        <v>728</v>
      </c>
      <c r="B818" s="20" t="s">
        <v>729</v>
      </c>
      <c r="C818" s="14"/>
      <c r="D818" s="15"/>
      <c r="E818" s="6"/>
      <c r="F818" s="6">
        <v>258.9606</v>
      </c>
      <c r="G818" s="14"/>
      <c r="H818" s="15"/>
    </row>
    <row r="819" spans="1:8" ht="15.75" x14ac:dyDescent="0.25">
      <c r="A819" s="20"/>
      <c r="B819" s="20"/>
      <c r="C819" s="14"/>
      <c r="D819" s="15"/>
      <c r="E819" s="15">
        <f>E818+F818</f>
        <v>258.9606</v>
      </c>
      <c r="F819" s="15"/>
      <c r="G819" s="14"/>
      <c r="H819" s="15"/>
    </row>
    <row r="820" spans="1:8" ht="15.75" x14ac:dyDescent="0.25">
      <c r="A820" s="20" t="s">
        <v>730</v>
      </c>
      <c r="B820" s="20" t="s">
        <v>731</v>
      </c>
      <c r="C820" s="14"/>
      <c r="D820" s="15"/>
      <c r="E820" s="6"/>
      <c r="F820" s="6">
        <f>1188.3018+172.7129</f>
        <v>1361.0146999999999</v>
      </c>
      <c r="G820" s="14"/>
      <c r="H820" s="15"/>
    </row>
    <row r="821" spans="1:8" ht="15.75" x14ac:dyDescent="0.25">
      <c r="A821" s="20"/>
      <c r="B821" s="20"/>
      <c r="C821" s="14"/>
      <c r="D821" s="15"/>
      <c r="E821" s="15">
        <f>E820+F820</f>
        <v>1361.0146999999999</v>
      </c>
      <c r="F821" s="15"/>
      <c r="G821" s="14"/>
      <c r="H821" s="15"/>
    </row>
    <row r="822" spans="1:8" ht="15.75" x14ac:dyDescent="0.25">
      <c r="A822" s="20" t="s">
        <v>732</v>
      </c>
      <c r="B822" s="20" t="s">
        <v>733</v>
      </c>
      <c r="C822" s="14"/>
      <c r="D822" s="15"/>
      <c r="E822" s="6"/>
      <c r="F822" s="6">
        <v>178.87610000000001</v>
      </c>
      <c r="G822" s="14"/>
      <c r="H822" s="37"/>
    </row>
    <row r="823" spans="1:8" ht="15.75" x14ac:dyDescent="0.25">
      <c r="A823" s="20"/>
      <c r="B823" s="20"/>
      <c r="C823" s="14"/>
      <c r="D823" s="15"/>
      <c r="E823" s="15">
        <f>E822+F822</f>
        <v>178.87610000000001</v>
      </c>
      <c r="F823" s="15"/>
      <c r="G823" s="14"/>
      <c r="H823" s="37"/>
    </row>
    <row r="824" spans="1:8" ht="15.75" x14ac:dyDescent="0.25">
      <c r="A824" s="39" t="s">
        <v>734</v>
      </c>
      <c r="B824" s="39" t="s">
        <v>735</v>
      </c>
      <c r="C824" s="39"/>
      <c r="D824" s="42"/>
      <c r="E824" s="8"/>
      <c r="F824" s="8">
        <v>1160.7</v>
      </c>
      <c r="G824" s="14"/>
      <c r="H824" s="37"/>
    </row>
    <row r="825" spans="1:8" ht="15.75" x14ac:dyDescent="0.25">
      <c r="A825" s="39"/>
      <c r="B825" s="39"/>
      <c r="C825" s="39"/>
      <c r="D825" s="42"/>
      <c r="E825" s="15">
        <f>E824+F824</f>
        <v>1160.7</v>
      </c>
      <c r="F825" s="15"/>
      <c r="G825" s="14"/>
      <c r="H825" s="37"/>
    </row>
    <row r="826" spans="1:8" ht="15.75" x14ac:dyDescent="0.25">
      <c r="A826" s="39" t="s">
        <v>736</v>
      </c>
      <c r="B826" s="40" t="s">
        <v>737</v>
      </c>
      <c r="C826" s="39"/>
      <c r="D826" s="42"/>
      <c r="E826" s="8"/>
      <c r="F826" s="8">
        <v>1011.8165</v>
      </c>
      <c r="G826" s="14"/>
      <c r="H826" s="37"/>
    </row>
    <row r="827" spans="1:8" ht="15.75" x14ac:dyDescent="0.25">
      <c r="A827" s="39"/>
      <c r="B827" s="41"/>
      <c r="C827" s="39"/>
      <c r="D827" s="42"/>
      <c r="E827" s="15">
        <f>E826+F826</f>
        <v>1011.8165</v>
      </c>
      <c r="F827" s="15"/>
      <c r="G827" s="14"/>
      <c r="H827" s="37"/>
    </row>
    <row r="828" spans="1:8" ht="15.75" x14ac:dyDescent="0.25">
      <c r="A828" s="39" t="s">
        <v>738</v>
      </c>
      <c r="B828" s="18" t="s">
        <v>739</v>
      </c>
      <c r="C828" s="14"/>
      <c r="D828" s="15"/>
      <c r="E828" s="6"/>
      <c r="F828" s="6">
        <v>1012.4234</v>
      </c>
      <c r="G828" s="14"/>
      <c r="H828" s="37"/>
    </row>
    <row r="829" spans="1:8" ht="27.75" customHeight="1" x14ac:dyDescent="0.25">
      <c r="A829" s="39"/>
      <c r="B829" s="19"/>
      <c r="C829" s="14"/>
      <c r="D829" s="15"/>
      <c r="E829" s="15">
        <f>E828+F828</f>
        <v>1012.4234</v>
      </c>
      <c r="F829" s="15"/>
      <c r="G829" s="14"/>
      <c r="H829" s="37"/>
    </row>
    <row r="830" spans="1:8" ht="15.75" x14ac:dyDescent="0.25">
      <c r="A830" s="25" t="s">
        <v>877</v>
      </c>
      <c r="B830" s="26"/>
      <c r="C830" s="26"/>
      <c r="D830" s="26"/>
      <c r="E830" s="26"/>
      <c r="F830" s="26"/>
      <c r="G830" s="26"/>
      <c r="H830" s="27"/>
    </row>
    <row r="831" spans="1:8" ht="15.75" x14ac:dyDescent="0.25">
      <c r="A831" s="14" t="s">
        <v>741</v>
      </c>
      <c r="B831" s="14" t="s">
        <v>742</v>
      </c>
      <c r="C831" s="14">
        <v>14</v>
      </c>
      <c r="D831" s="15">
        <v>4515.5</v>
      </c>
      <c r="E831" s="6">
        <f>1439.9791-591.9813</f>
        <v>847.99779999999998</v>
      </c>
      <c r="F831" s="6">
        <v>1432.3272999999999</v>
      </c>
      <c r="G831" s="14">
        <v>0.378</v>
      </c>
      <c r="H831" s="12"/>
    </row>
    <row r="832" spans="1:8" ht="15.75" x14ac:dyDescent="0.25">
      <c r="A832" s="14"/>
      <c r="B832" s="14"/>
      <c r="C832" s="14"/>
      <c r="D832" s="15"/>
      <c r="E832" s="15">
        <f>E831+F831</f>
        <v>2280.3251</v>
      </c>
      <c r="F832" s="15"/>
      <c r="G832" s="14"/>
      <c r="H832" s="13"/>
    </row>
    <row r="833" spans="1:8" ht="15.75" x14ac:dyDescent="0.25">
      <c r="A833" s="14" t="s">
        <v>743</v>
      </c>
      <c r="B833" s="14" t="s">
        <v>744</v>
      </c>
      <c r="C833" s="14">
        <v>16</v>
      </c>
      <c r="D833" s="15">
        <v>20497.900000000001</v>
      </c>
      <c r="E833" s="6">
        <f>4430.1595-1879.9627</f>
        <v>2550.1967999999997</v>
      </c>
      <c r="F833" s="6">
        <v>3113.7401</v>
      </c>
      <c r="G833" s="14">
        <v>0.378</v>
      </c>
      <c r="H833" s="12"/>
    </row>
    <row r="834" spans="1:8" ht="15.75" x14ac:dyDescent="0.25">
      <c r="A834" s="14"/>
      <c r="B834" s="14"/>
      <c r="C834" s="14"/>
      <c r="D834" s="15"/>
      <c r="E834" s="15">
        <f>E833+F833</f>
        <v>5663.9368999999997</v>
      </c>
      <c r="F834" s="15"/>
      <c r="G834" s="14"/>
      <c r="H834" s="13"/>
    </row>
    <row r="835" spans="1:8" ht="15.75" x14ac:dyDescent="0.25">
      <c r="A835" s="14" t="s">
        <v>745</v>
      </c>
      <c r="B835" s="14" t="s">
        <v>939</v>
      </c>
      <c r="C835" s="14">
        <v>14</v>
      </c>
      <c r="D835" s="15">
        <v>4746.5</v>
      </c>
      <c r="E835" s="6">
        <f>1190.1616-615.4648</f>
        <v>574.69679999999994</v>
      </c>
      <c r="F835" s="6">
        <v>1130.7354</v>
      </c>
      <c r="G835" s="14">
        <v>0.378</v>
      </c>
      <c r="H835" s="12"/>
    </row>
    <row r="836" spans="1:8" ht="15.75" x14ac:dyDescent="0.25">
      <c r="A836" s="14"/>
      <c r="B836" s="14"/>
      <c r="C836" s="14"/>
      <c r="D836" s="15"/>
      <c r="E836" s="15">
        <f>E835+F835</f>
        <v>1705.4322</v>
      </c>
      <c r="F836" s="15"/>
      <c r="G836" s="14"/>
      <c r="H836" s="13"/>
    </row>
    <row r="837" spans="1:8" ht="15.75" x14ac:dyDescent="0.25">
      <c r="A837" s="14" t="s">
        <v>746</v>
      </c>
      <c r="B837" s="14" t="s">
        <v>940</v>
      </c>
      <c r="C837" s="14">
        <v>14</v>
      </c>
      <c r="D837" s="15">
        <v>4745.1000000000004</v>
      </c>
      <c r="E837" s="6">
        <f>1320.6538-613.3554</f>
        <v>707.29840000000002</v>
      </c>
      <c r="F837" s="6">
        <v>970.98199999999997</v>
      </c>
      <c r="G837" s="14">
        <v>0.378</v>
      </c>
      <c r="H837" s="12"/>
    </row>
    <row r="838" spans="1:8" ht="15.75" x14ac:dyDescent="0.25">
      <c r="A838" s="14"/>
      <c r="B838" s="14"/>
      <c r="C838" s="14"/>
      <c r="D838" s="15"/>
      <c r="E838" s="15">
        <f>E837+F837</f>
        <v>1678.2804000000001</v>
      </c>
      <c r="F838" s="15"/>
      <c r="G838" s="14"/>
      <c r="H838" s="13"/>
    </row>
    <row r="839" spans="1:8" ht="15.75" x14ac:dyDescent="0.25">
      <c r="A839" s="14" t="s">
        <v>747</v>
      </c>
      <c r="B839" s="14" t="s">
        <v>748</v>
      </c>
      <c r="C839" s="14">
        <v>14</v>
      </c>
      <c r="D839" s="15">
        <v>4837</v>
      </c>
      <c r="E839" s="6">
        <f>2494.2599-552.0019-957.5877</f>
        <v>984.6703</v>
      </c>
      <c r="F839" s="6">
        <v>2118.3481000000002</v>
      </c>
      <c r="G839" s="14">
        <v>0.378</v>
      </c>
      <c r="H839" s="12"/>
    </row>
    <row r="840" spans="1:8" ht="15.75" x14ac:dyDescent="0.25">
      <c r="A840" s="14"/>
      <c r="B840" s="14"/>
      <c r="C840" s="14"/>
      <c r="D840" s="15"/>
      <c r="E840" s="15">
        <f>E839+F839</f>
        <v>3103.0183999999999</v>
      </c>
      <c r="F840" s="15"/>
      <c r="G840" s="14"/>
      <c r="H840" s="13"/>
    </row>
    <row r="841" spans="1:8" ht="15.75" x14ac:dyDescent="0.25">
      <c r="A841" s="14" t="s">
        <v>749</v>
      </c>
      <c r="B841" s="14" t="s">
        <v>750</v>
      </c>
      <c r="C841" s="14">
        <v>14</v>
      </c>
      <c r="D841" s="15">
        <v>4931.8</v>
      </c>
      <c r="E841" s="6">
        <f>1230.9445-552.0139</f>
        <v>678.93060000000003</v>
      </c>
      <c r="F841" s="6">
        <v>128.38480000000001</v>
      </c>
      <c r="G841" s="14">
        <v>0.378</v>
      </c>
      <c r="H841" s="12"/>
    </row>
    <row r="842" spans="1:8" ht="15.75" x14ac:dyDescent="0.25">
      <c r="A842" s="14"/>
      <c r="B842" s="14"/>
      <c r="C842" s="14"/>
      <c r="D842" s="15"/>
      <c r="E842" s="15">
        <f>E841+F841</f>
        <v>807.31540000000007</v>
      </c>
      <c r="F842" s="15"/>
      <c r="G842" s="14"/>
      <c r="H842" s="13"/>
    </row>
    <row r="843" spans="1:8" ht="15.75" x14ac:dyDescent="0.25">
      <c r="A843" s="14" t="s">
        <v>751</v>
      </c>
      <c r="B843" s="14" t="s">
        <v>752</v>
      </c>
      <c r="C843" s="14">
        <v>9</v>
      </c>
      <c r="D843" s="15">
        <v>9112.5300000000007</v>
      </c>
      <c r="E843" s="6">
        <f>5445.3566-3403.8986</f>
        <v>2041.4580000000001</v>
      </c>
      <c r="F843" s="6">
        <v>3122.0414999999998</v>
      </c>
      <c r="G843" s="14">
        <v>0.378</v>
      </c>
      <c r="H843" s="12"/>
    </row>
    <row r="844" spans="1:8" ht="15.75" x14ac:dyDescent="0.25">
      <c r="A844" s="14"/>
      <c r="B844" s="14"/>
      <c r="C844" s="14"/>
      <c r="D844" s="15"/>
      <c r="E844" s="15">
        <f>E843+F843</f>
        <v>5163.4994999999999</v>
      </c>
      <c r="F844" s="15"/>
      <c r="G844" s="14"/>
      <c r="H844" s="13"/>
    </row>
    <row r="845" spans="1:8" ht="15.75" x14ac:dyDescent="0.25">
      <c r="A845" s="14" t="s">
        <v>753</v>
      </c>
      <c r="B845" s="14" t="s">
        <v>754</v>
      </c>
      <c r="C845" s="14">
        <v>9</v>
      </c>
      <c r="D845" s="15">
        <v>10976</v>
      </c>
      <c r="E845" s="6">
        <f>4736.3292-1660.8978-767.7194</f>
        <v>2307.7120000000004</v>
      </c>
      <c r="F845" s="6">
        <v>4391.3770000000004</v>
      </c>
      <c r="G845" s="14">
        <v>0.378</v>
      </c>
      <c r="H845" s="12"/>
    </row>
    <row r="846" spans="1:8" ht="15.75" x14ac:dyDescent="0.25">
      <c r="A846" s="14"/>
      <c r="B846" s="14"/>
      <c r="C846" s="14"/>
      <c r="D846" s="15"/>
      <c r="E846" s="15">
        <f>E845+F845</f>
        <v>6699.0890000000009</v>
      </c>
      <c r="F846" s="15"/>
      <c r="G846" s="14"/>
      <c r="H846" s="13"/>
    </row>
    <row r="847" spans="1:8" ht="15.75" x14ac:dyDescent="0.25">
      <c r="A847" s="14" t="s">
        <v>755</v>
      </c>
      <c r="B847" s="14" t="s">
        <v>756</v>
      </c>
      <c r="C847" s="14">
        <v>14</v>
      </c>
      <c r="D847" s="15">
        <v>5391.2</v>
      </c>
      <c r="E847" s="6">
        <f>1389.9693-732.0945</f>
        <v>657.87479999999994</v>
      </c>
      <c r="F847" s="6">
        <v>1776.5630000000001</v>
      </c>
      <c r="G847" s="14">
        <v>0.378</v>
      </c>
      <c r="H847" s="12"/>
    </row>
    <row r="848" spans="1:8" ht="15.75" x14ac:dyDescent="0.25">
      <c r="A848" s="14"/>
      <c r="B848" s="14"/>
      <c r="C848" s="14"/>
      <c r="D848" s="15"/>
      <c r="E848" s="15">
        <f>E847+F847</f>
        <v>2434.4378000000002</v>
      </c>
      <c r="F848" s="15"/>
      <c r="G848" s="14"/>
      <c r="H848" s="13"/>
    </row>
    <row r="849" spans="1:8" ht="15.75" x14ac:dyDescent="0.25">
      <c r="A849" s="14" t="s">
        <v>757</v>
      </c>
      <c r="B849" s="14" t="s">
        <v>758</v>
      </c>
      <c r="C849" s="14">
        <v>14</v>
      </c>
      <c r="D849" s="15">
        <v>7122.2</v>
      </c>
      <c r="E849" s="6">
        <f>1759.9665-869.3525</f>
        <v>890.61400000000003</v>
      </c>
      <c r="F849" s="6">
        <v>2222.9222</v>
      </c>
      <c r="G849" s="14">
        <v>0.378</v>
      </c>
      <c r="H849" s="12"/>
    </row>
    <row r="850" spans="1:8" ht="15.75" x14ac:dyDescent="0.25">
      <c r="A850" s="14"/>
      <c r="B850" s="14"/>
      <c r="C850" s="14"/>
      <c r="D850" s="15"/>
      <c r="E850" s="15">
        <f>E849+F849</f>
        <v>3113.5362</v>
      </c>
      <c r="F850" s="15"/>
      <c r="G850" s="14"/>
      <c r="H850" s="13"/>
    </row>
    <row r="851" spans="1:8" ht="15.75" x14ac:dyDescent="0.25">
      <c r="A851" s="14" t="s">
        <v>759</v>
      </c>
      <c r="B851" s="14" t="s">
        <v>760</v>
      </c>
      <c r="C851" s="14">
        <v>9</v>
      </c>
      <c r="D851" s="15">
        <v>9668.2999999999993</v>
      </c>
      <c r="E851" s="6">
        <f>3275.397-1584.2563</f>
        <v>1691.1406999999999</v>
      </c>
      <c r="F851" s="6">
        <v>2815.4286999999999</v>
      </c>
      <c r="G851" s="14">
        <v>0.378</v>
      </c>
      <c r="H851" s="12"/>
    </row>
    <row r="852" spans="1:8" ht="15.75" x14ac:dyDescent="0.25">
      <c r="A852" s="14"/>
      <c r="B852" s="14"/>
      <c r="C852" s="14"/>
      <c r="D852" s="15"/>
      <c r="E852" s="15">
        <f>E851+F851</f>
        <v>4506.5694000000003</v>
      </c>
      <c r="F852" s="15"/>
      <c r="G852" s="14"/>
      <c r="H852" s="13"/>
    </row>
    <row r="853" spans="1:8" ht="15.75" x14ac:dyDescent="0.25">
      <c r="A853" s="14" t="s">
        <v>761</v>
      </c>
      <c r="B853" s="14" t="s">
        <v>941</v>
      </c>
      <c r="C853" s="14">
        <v>9</v>
      </c>
      <c r="D853" s="15">
        <v>11052.64</v>
      </c>
      <c r="E853" s="6">
        <f>3679.7977-1657.8649</f>
        <v>2021.9328</v>
      </c>
      <c r="F853" s="6">
        <v>1524.1286</v>
      </c>
      <c r="G853" s="14">
        <v>0.378</v>
      </c>
      <c r="H853" s="12"/>
    </row>
    <row r="854" spans="1:8" ht="15.75" x14ac:dyDescent="0.25">
      <c r="A854" s="14"/>
      <c r="B854" s="14"/>
      <c r="C854" s="14"/>
      <c r="D854" s="15"/>
      <c r="E854" s="15">
        <f>E853+F853</f>
        <v>3546.0614</v>
      </c>
      <c r="F854" s="15"/>
      <c r="G854" s="14"/>
      <c r="H854" s="13"/>
    </row>
    <row r="855" spans="1:8" ht="15.75" x14ac:dyDescent="0.25">
      <c r="A855" s="14" t="s">
        <v>762</v>
      </c>
      <c r="B855" s="20" t="s">
        <v>942</v>
      </c>
      <c r="C855" s="14">
        <v>12</v>
      </c>
      <c r="D855" s="15">
        <v>3836.4</v>
      </c>
      <c r="E855" s="6">
        <f>1532.1724-568.5532</f>
        <v>963.61919999999998</v>
      </c>
      <c r="F855" s="6">
        <v>405.7851</v>
      </c>
      <c r="G855" s="14">
        <v>0.378</v>
      </c>
      <c r="H855" s="12"/>
    </row>
    <row r="856" spans="1:8" ht="15.75" x14ac:dyDescent="0.25">
      <c r="A856" s="14"/>
      <c r="B856" s="20"/>
      <c r="C856" s="14"/>
      <c r="D856" s="15"/>
      <c r="E856" s="15">
        <f>E855+F855</f>
        <v>1369.4042999999999</v>
      </c>
      <c r="F856" s="15"/>
      <c r="G856" s="14"/>
      <c r="H856" s="13"/>
    </row>
    <row r="857" spans="1:8" ht="15.75" x14ac:dyDescent="0.25">
      <c r="A857" s="14" t="s">
        <v>763</v>
      </c>
      <c r="B857" s="20" t="s">
        <v>764</v>
      </c>
      <c r="C857" s="14">
        <v>12</v>
      </c>
      <c r="D857" s="15">
        <v>3855.5</v>
      </c>
      <c r="E857" s="6">
        <f>1523.6839-569.6074</f>
        <v>954.07650000000001</v>
      </c>
      <c r="F857" s="6">
        <v>1095.0703000000001</v>
      </c>
      <c r="G857" s="14">
        <v>0.378</v>
      </c>
      <c r="H857" s="12"/>
    </row>
    <row r="858" spans="1:8" ht="15.75" x14ac:dyDescent="0.25">
      <c r="A858" s="14"/>
      <c r="B858" s="20"/>
      <c r="C858" s="14"/>
      <c r="D858" s="15"/>
      <c r="E858" s="15">
        <f>E857+F857</f>
        <v>2049.1468</v>
      </c>
      <c r="F858" s="15"/>
      <c r="G858" s="14"/>
      <c r="H858" s="13"/>
    </row>
    <row r="859" spans="1:8" ht="15.75" x14ac:dyDescent="0.25">
      <c r="A859" s="14" t="s">
        <v>765</v>
      </c>
      <c r="B859" s="20" t="s">
        <v>766</v>
      </c>
      <c r="C859" s="14">
        <v>9</v>
      </c>
      <c r="D859" s="15">
        <v>2859.3</v>
      </c>
      <c r="E859" s="6">
        <f>1290.8107-682.9674</f>
        <v>607.8433</v>
      </c>
      <c r="F859" s="6">
        <v>1017.8558</v>
      </c>
      <c r="G859" s="14">
        <v>0.378</v>
      </c>
      <c r="H859" s="12"/>
    </row>
    <row r="860" spans="1:8" ht="15.75" x14ac:dyDescent="0.25">
      <c r="A860" s="14"/>
      <c r="B860" s="20"/>
      <c r="C860" s="14"/>
      <c r="D860" s="15"/>
      <c r="E860" s="15">
        <f>E859+F859</f>
        <v>1625.6991</v>
      </c>
      <c r="F860" s="15"/>
      <c r="G860" s="14"/>
      <c r="H860" s="13"/>
    </row>
    <row r="861" spans="1:8" ht="15.75" x14ac:dyDescent="0.25">
      <c r="A861" s="14" t="s">
        <v>767</v>
      </c>
      <c r="B861" s="20" t="s">
        <v>768</v>
      </c>
      <c r="C861" s="14">
        <v>10</v>
      </c>
      <c r="D861" s="15">
        <v>4096.8999999999996</v>
      </c>
      <c r="E861" s="6">
        <f>1467.4381-611.0952</f>
        <v>856.3429000000001</v>
      </c>
      <c r="F861" s="6">
        <v>1418.4332999999999</v>
      </c>
      <c r="G861" s="14">
        <v>0.378</v>
      </c>
      <c r="H861" s="12"/>
    </row>
    <row r="862" spans="1:8" ht="15.75" x14ac:dyDescent="0.25">
      <c r="A862" s="14"/>
      <c r="B862" s="20"/>
      <c r="C862" s="14"/>
      <c r="D862" s="15"/>
      <c r="E862" s="15">
        <f>E861+F861</f>
        <v>2274.7762000000002</v>
      </c>
      <c r="F862" s="15"/>
      <c r="G862" s="14"/>
      <c r="H862" s="13"/>
    </row>
    <row r="863" spans="1:8" ht="15.75" x14ac:dyDescent="0.25">
      <c r="A863" s="14" t="s">
        <v>769</v>
      </c>
      <c r="B863" s="20" t="s">
        <v>770</v>
      </c>
      <c r="C863" s="14">
        <v>9</v>
      </c>
      <c r="D863" s="15">
        <v>7075.3</v>
      </c>
      <c r="E863" s="6">
        <f>2415.9841-1054.5313</f>
        <v>1361.4528</v>
      </c>
      <c r="F863" s="6">
        <v>772.79489999999998</v>
      </c>
      <c r="G863" s="14">
        <v>0.378</v>
      </c>
      <c r="H863" s="12"/>
    </row>
    <row r="864" spans="1:8" ht="15.75" x14ac:dyDescent="0.25">
      <c r="A864" s="14"/>
      <c r="B864" s="20"/>
      <c r="C864" s="14"/>
      <c r="D864" s="15"/>
      <c r="E864" s="15">
        <f>E863+F863</f>
        <v>2134.2476999999999</v>
      </c>
      <c r="F864" s="15"/>
      <c r="G864" s="14"/>
      <c r="H864" s="13"/>
    </row>
    <row r="865" spans="1:8" ht="15.75" x14ac:dyDescent="0.25">
      <c r="A865" s="14" t="s">
        <v>771</v>
      </c>
      <c r="B865" s="20" t="s">
        <v>772</v>
      </c>
      <c r="C865" s="14">
        <v>12</v>
      </c>
      <c r="D865" s="15">
        <v>3916.2</v>
      </c>
      <c r="E865" s="6">
        <f>1360.0004-518.6291</f>
        <v>841.37129999999991</v>
      </c>
      <c r="F865" s="6">
        <v>139.97890000000001</v>
      </c>
      <c r="G865" s="14">
        <v>0.378</v>
      </c>
      <c r="H865" s="12"/>
    </row>
    <row r="866" spans="1:8" ht="15.75" x14ac:dyDescent="0.25">
      <c r="A866" s="14"/>
      <c r="B866" s="20"/>
      <c r="C866" s="14"/>
      <c r="D866" s="15"/>
      <c r="E866" s="15">
        <f>E865+F865</f>
        <v>981.35019999999986</v>
      </c>
      <c r="F866" s="15"/>
      <c r="G866" s="14"/>
      <c r="H866" s="13"/>
    </row>
    <row r="867" spans="1:8" ht="15.75" x14ac:dyDescent="0.25">
      <c r="A867" s="14" t="s">
        <v>773</v>
      </c>
      <c r="B867" s="20" t="s">
        <v>774</v>
      </c>
      <c r="C867" s="14">
        <v>9</v>
      </c>
      <c r="D867" s="15">
        <v>2344.8000000000002</v>
      </c>
      <c r="E867" s="6">
        <f>1182.6966-417.5082</f>
        <v>765.1884</v>
      </c>
      <c r="F867" s="6">
        <v>645.16240000000005</v>
      </c>
      <c r="G867" s="14">
        <v>0.378</v>
      </c>
      <c r="H867" s="12"/>
    </row>
    <row r="868" spans="1:8" ht="15.75" x14ac:dyDescent="0.25">
      <c r="A868" s="14"/>
      <c r="B868" s="20"/>
      <c r="C868" s="14"/>
      <c r="D868" s="15"/>
      <c r="E868" s="15">
        <f>E867+F867</f>
        <v>1410.3508000000002</v>
      </c>
      <c r="F868" s="15"/>
      <c r="G868" s="14"/>
      <c r="H868" s="13"/>
    </row>
    <row r="869" spans="1:8" ht="15.75" x14ac:dyDescent="0.25">
      <c r="A869" s="14" t="s">
        <v>775</v>
      </c>
      <c r="B869" s="20" t="s">
        <v>943</v>
      </c>
      <c r="C869" s="14">
        <v>9</v>
      </c>
      <c r="D869" s="15">
        <v>7350.29</v>
      </c>
      <c r="E869" s="6">
        <f>2927.8965-372.5855-1106.4502</f>
        <v>1448.8607999999997</v>
      </c>
      <c r="F869" s="6">
        <v>772.79489999999998</v>
      </c>
      <c r="G869" s="14">
        <v>0.378</v>
      </c>
      <c r="H869" s="12"/>
    </row>
    <row r="870" spans="1:8" ht="15.75" x14ac:dyDescent="0.25">
      <c r="A870" s="14"/>
      <c r="B870" s="20"/>
      <c r="C870" s="14"/>
      <c r="D870" s="15"/>
      <c r="E870" s="15">
        <f>E869+F869</f>
        <v>2221.6556999999998</v>
      </c>
      <c r="F870" s="15"/>
      <c r="G870" s="14"/>
      <c r="H870" s="13"/>
    </row>
    <row r="871" spans="1:8" ht="15.75" x14ac:dyDescent="0.25">
      <c r="A871" s="14" t="s">
        <v>776</v>
      </c>
      <c r="B871" s="20" t="s">
        <v>777</v>
      </c>
      <c r="C871" s="14">
        <v>9</v>
      </c>
      <c r="D871" s="15">
        <v>9552.2999999999993</v>
      </c>
      <c r="E871" s="6">
        <f>2740.5658-1439.5023</f>
        <v>1301.0634999999997</v>
      </c>
      <c r="F871" s="6">
        <v>2907.1592000000001</v>
      </c>
      <c r="G871" s="14">
        <v>0.378</v>
      </c>
      <c r="H871" s="12"/>
    </row>
    <row r="872" spans="1:8" ht="15.75" x14ac:dyDescent="0.25">
      <c r="A872" s="14"/>
      <c r="B872" s="20"/>
      <c r="C872" s="14"/>
      <c r="D872" s="15"/>
      <c r="E872" s="15">
        <f>E871+F871</f>
        <v>4208.2227000000003</v>
      </c>
      <c r="F872" s="15"/>
      <c r="G872" s="14"/>
      <c r="H872" s="13"/>
    </row>
    <row r="873" spans="1:8" ht="15.75" x14ac:dyDescent="0.25">
      <c r="A873" s="14" t="s">
        <v>778</v>
      </c>
      <c r="B873" s="20" t="s">
        <v>779</v>
      </c>
      <c r="C873" s="14">
        <v>12</v>
      </c>
      <c r="D873" s="15">
        <v>3905.5</v>
      </c>
      <c r="E873" s="6">
        <f>1199.484-559.016</f>
        <v>640.46799999999996</v>
      </c>
      <c r="F873" s="6">
        <v>1032.5836999999999</v>
      </c>
      <c r="G873" s="14">
        <v>0.378</v>
      </c>
      <c r="H873" s="12"/>
    </row>
    <row r="874" spans="1:8" ht="15.75" x14ac:dyDescent="0.25">
      <c r="A874" s="14"/>
      <c r="B874" s="20"/>
      <c r="C874" s="14"/>
      <c r="D874" s="15"/>
      <c r="E874" s="15">
        <f>E873+F873</f>
        <v>1673.0517</v>
      </c>
      <c r="F874" s="15"/>
      <c r="G874" s="14"/>
      <c r="H874" s="13"/>
    </row>
    <row r="875" spans="1:8" ht="15.75" x14ac:dyDescent="0.25">
      <c r="A875" s="14" t="s">
        <v>780</v>
      </c>
      <c r="B875" s="20" t="s">
        <v>781</v>
      </c>
      <c r="C875" s="14">
        <v>9</v>
      </c>
      <c r="D875" s="15">
        <v>9622.7999999999993</v>
      </c>
      <c r="E875" s="6">
        <f>5320.3046-1719.8112-1869.7479</f>
        <v>1730.7455000000002</v>
      </c>
      <c r="F875" s="6">
        <v>2156</v>
      </c>
      <c r="G875" s="14">
        <v>0.378</v>
      </c>
      <c r="H875" s="12"/>
    </row>
    <row r="876" spans="1:8" ht="15.75" x14ac:dyDescent="0.25">
      <c r="A876" s="14"/>
      <c r="B876" s="20"/>
      <c r="C876" s="14"/>
      <c r="D876" s="15"/>
      <c r="E876" s="15">
        <f>E875+F875</f>
        <v>3886.7455</v>
      </c>
      <c r="F876" s="15"/>
      <c r="G876" s="14"/>
      <c r="H876" s="13"/>
    </row>
    <row r="877" spans="1:8" ht="15.75" x14ac:dyDescent="0.25">
      <c r="A877" s="14" t="s">
        <v>782</v>
      </c>
      <c r="B877" s="20" t="s">
        <v>783</v>
      </c>
      <c r="C877" s="14">
        <v>9</v>
      </c>
      <c r="D877" s="15">
        <v>7161.6</v>
      </c>
      <c r="E877" s="6">
        <f>2837.4877-1284.5396</f>
        <v>1552.9481000000001</v>
      </c>
      <c r="F877" s="6">
        <v>347.48869999999999</v>
      </c>
      <c r="G877" s="14">
        <v>0.378</v>
      </c>
      <c r="H877" s="12"/>
    </row>
    <row r="878" spans="1:8" ht="15.75" x14ac:dyDescent="0.25">
      <c r="A878" s="14"/>
      <c r="B878" s="20"/>
      <c r="C878" s="14"/>
      <c r="D878" s="15"/>
      <c r="E878" s="15">
        <f>E877+F877</f>
        <v>1900.4367999999999</v>
      </c>
      <c r="F878" s="15"/>
      <c r="G878" s="14"/>
      <c r="H878" s="13"/>
    </row>
    <row r="879" spans="1:8" ht="15.75" x14ac:dyDescent="0.25">
      <c r="A879" s="14" t="s">
        <v>784</v>
      </c>
      <c r="B879" s="20" t="s">
        <v>785</v>
      </c>
      <c r="C879" s="14">
        <v>25</v>
      </c>
      <c r="D879" s="15">
        <v>29821.3</v>
      </c>
      <c r="E879" s="6">
        <f>2086.4309-1173.3056</f>
        <v>913.12529999999992</v>
      </c>
      <c r="F879" s="6">
        <v>2463.3283999999999</v>
      </c>
      <c r="G879" s="14">
        <v>0.378</v>
      </c>
      <c r="H879" s="12"/>
    </row>
    <row r="880" spans="1:8" ht="15.75" x14ac:dyDescent="0.25">
      <c r="A880" s="14"/>
      <c r="B880" s="20"/>
      <c r="C880" s="14"/>
      <c r="D880" s="15"/>
      <c r="E880" s="15">
        <f>E879+F879</f>
        <v>3376.4537</v>
      </c>
      <c r="F880" s="15"/>
      <c r="G880" s="14"/>
      <c r="H880" s="13"/>
    </row>
    <row r="881" spans="1:8" ht="15.75" x14ac:dyDescent="0.25">
      <c r="A881" s="14" t="s">
        <v>786</v>
      </c>
      <c r="B881" s="20" t="s">
        <v>787</v>
      </c>
      <c r="C881" s="14">
        <v>5</v>
      </c>
      <c r="D881" s="15">
        <v>4122</v>
      </c>
      <c r="E881" s="6">
        <f>2869.9903-1173.798</f>
        <v>1696.1922999999999</v>
      </c>
      <c r="F881" s="6">
        <v>1932.8071</v>
      </c>
      <c r="G881" s="14">
        <v>0.47799999999999998</v>
      </c>
      <c r="H881" s="12"/>
    </row>
    <row r="882" spans="1:8" ht="15.75" x14ac:dyDescent="0.25">
      <c r="A882" s="14"/>
      <c r="B882" s="20"/>
      <c r="C882" s="14"/>
      <c r="D882" s="15"/>
      <c r="E882" s="15">
        <f>E881+F881</f>
        <v>3628.9993999999997</v>
      </c>
      <c r="F882" s="15"/>
      <c r="G882" s="14"/>
      <c r="H882" s="13"/>
    </row>
    <row r="883" spans="1:8" ht="15.75" x14ac:dyDescent="0.25">
      <c r="A883" s="14" t="s">
        <v>788</v>
      </c>
      <c r="B883" s="20" t="s">
        <v>789</v>
      </c>
      <c r="C883" s="14">
        <v>9</v>
      </c>
      <c r="D883" s="15">
        <v>2379.6</v>
      </c>
      <c r="E883" s="6">
        <f>973.3184-413.6158</f>
        <v>559.70260000000007</v>
      </c>
      <c r="F883" s="6">
        <v>1000.635</v>
      </c>
      <c r="G883" s="14">
        <v>0.378</v>
      </c>
      <c r="H883" s="12"/>
    </row>
    <row r="884" spans="1:8" ht="15.75" x14ac:dyDescent="0.25">
      <c r="A884" s="14"/>
      <c r="B884" s="20"/>
      <c r="C884" s="14"/>
      <c r="D884" s="15"/>
      <c r="E884" s="15">
        <f>E883+F883</f>
        <v>1560.3376000000001</v>
      </c>
      <c r="F884" s="15"/>
      <c r="G884" s="14"/>
      <c r="H884" s="13"/>
    </row>
    <row r="885" spans="1:8" ht="15.75" x14ac:dyDescent="0.25">
      <c r="A885" s="14" t="s">
        <v>790</v>
      </c>
      <c r="B885" s="20" t="s">
        <v>944</v>
      </c>
      <c r="C885" s="14">
        <v>9</v>
      </c>
      <c r="D885" s="15">
        <v>13125.1</v>
      </c>
      <c r="E885" s="6">
        <f>5245.575-2258.4666</f>
        <v>2987.1083999999996</v>
      </c>
      <c r="F885" s="6">
        <v>2678.2732000000001</v>
      </c>
      <c r="G885" s="14">
        <v>0.378</v>
      </c>
      <c r="H885" s="12"/>
    </row>
    <row r="886" spans="1:8" ht="15.75" x14ac:dyDescent="0.25">
      <c r="A886" s="14"/>
      <c r="B886" s="20"/>
      <c r="C886" s="14"/>
      <c r="D886" s="15"/>
      <c r="E886" s="15">
        <f>E885+F885</f>
        <v>5665.3815999999997</v>
      </c>
      <c r="F886" s="15"/>
      <c r="G886" s="14"/>
      <c r="H886" s="13"/>
    </row>
    <row r="887" spans="1:8" ht="15.75" x14ac:dyDescent="0.25">
      <c r="A887" s="14" t="s">
        <v>791</v>
      </c>
      <c r="B887" s="20" t="s">
        <v>792</v>
      </c>
      <c r="C887" s="14">
        <v>24</v>
      </c>
      <c r="D887" s="15">
        <v>12687</v>
      </c>
      <c r="E887" s="6">
        <f>2690.3834-773.2541-167.8389</f>
        <v>1749.2904000000001</v>
      </c>
      <c r="F887" s="6">
        <f>198.6118+84.9756</f>
        <v>283.5874</v>
      </c>
      <c r="G887" s="14">
        <v>0.378</v>
      </c>
      <c r="H887" s="12"/>
    </row>
    <row r="888" spans="1:8" ht="15.75" x14ac:dyDescent="0.25">
      <c r="A888" s="14"/>
      <c r="B888" s="20"/>
      <c r="C888" s="14"/>
      <c r="D888" s="15"/>
      <c r="E888" s="15">
        <f>E887+F887</f>
        <v>2032.8778000000002</v>
      </c>
      <c r="F888" s="15"/>
      <c r="G888" s="14"/>
      <c r="H888" s="13"/>
    </row>
    <row r="889" spans="1:8" ht="15.75" x14ac:dyDescent="0.25">
      <c r="A889" s="14" t="s">
        <v>793</v>
      </c>
      <c r="B889" s="20" t="s">
        <v>794</v>
      </c>
      <c r="C889" s="14">
        <v>9</v>
      </c>
      <c r="D889" s="15">
        <v>2288</v>
      </c>
      <c r="E889" s="6">
        <f>827.8209-381.6336</f>
        <v>446.18730000000005</v>
      </c>
      <c r="F889" s="6">
        <v>278.08569999999997</v>
      </c>
      <c r="G889" s="14">
        <v>0.378</v>
      </c>
      <c r="H889" s="12"/>
    </row>
    <row r="890" spans="1:8" ht="15.75" x14ac:dyDescent="0.25">
      <c r="A890" s="14"/>
      <c r="B890" s="20"/>
      <c r="C890" s="14"/>
      <c r="D890" s="15"/>
      <c r="E890" s="15">
        <f>E889+F889</f>
        <v>724.27300000000002</v>
      </c>
      <c r="F890" s="15"/>
      <c r="G890" s="14"/>
      <c r="H890" s="13"/>
    </row>
    <row r="891" spans="1:8" ht="15.75" x14ac:dyDescent="0.25">
      <c r="A891" s="14" t="s">
        <v>795</v>
      </c>
      <c r="B891" s="20" t="s">
        <v>796</v>
      </c>
      <c r="C891" s="14">
        <v>14</v>
      </c>
      <c r="D891" s="15">
        <v>4822.1099999999997</v>
      </c>
      <c r="E891" s="6">
        <f>1378.8367-595.1731</f>
        <v>783.66360000000009</v>
      </c>
      <c r="F891" s="6">
        <v>1072.6673000000001</v>
      </c>
      <c r="G891" s="14">
        <v>0.378</v>
      </c>
      <c r="H891" s="12"/>
    </row>
    <row r="892" spans="1:8" ht="15.75" x14ac:dyDescent="0.25">
      <c r="A892" s="14"/>
      <c r="B892" s="20"/>
      <c r="C892" s="14"/>
      <c r="D892" s="15"/>
      <c r="E892" s="15">
        <f>E891+F891</f>
        <v>1856.3309000000002</v>
      </c>
      <c r="F892" s="15"/>
      <c r="G892" s="14"/>
      <c r="H892" s="13"/>
    </row>
    <row r="893" spans="1:8" ht="15.75" x14ac:dyDescent="0.25">
      <c r="A893" s="14" t="s">
        <v>797</v>
      </c>
      <c r="B893" s="20" t="s">
        <v>945</v>
      </c>
      <c r="C893" s="14">
        <v>9</v>
      </c>
      <c r="D893" s="15">
        <v>8932.4</v>
      </c>
      <c r="E893" s="6">
        <f>5642.2937-1195.544-805.6884-1804.1162</f>
        <v>1836.9451000000004</v>
      </c>
      <c r="F893" s="6">
        <v>3937.5371</v>
      </c>
      <c r="G893" s="14">
        <v>0.378</v>
      </c>
      <c r="H893" s="12"/>
    </row>
    <row r="894" spans="1:8" ht="15.75" x14ac:dyDescent="0.25">
      <c r="A894" s="14"/>
      <c r="B894" s="20"/>
      <c r="C894" s="14"/>
      <c r="D894" s="15"/>
      <c r="E894" s="15">
        <f>E893+F893</f>
        <v>5774.4822000000004</v>
      </c>
      <c r="F894" s="15"/>
      <c r="G894" s="14"/>
      <c r="H894" s="13"/>
    </row>
    <row r="895" spans="1:8" ht="15.75" x14ac:dyDescent="0.25">
      <c r="A895" s="14" t="s">
        <v>798</v>
      </c>
      <c r="B895" s="20" t="s">
        <v>946</v>
      </c>
      <c r="C895" s="14">
        <v>14</v>
      </c>
      <c r="D895" s="15">
        <v>11617.41</v>
      </c>
      <c r="E895" s="6">
        <f>3308.4423-1288.2933</f>
        <v>2020.1490000000001</v>
      </c>
      <c r="F895" s="6">
        <v>2302.7559999999999</v>
      </c>
      <c r="G895" s="14">
        <v>0.378</v>
      </c>
      <c r="H895" s="12"/>
    </row>
    <row r="896" spans="1:8" ht="15.75" x14ac:dyDescent="0.25">
      <c r="A896" s="14"/>
      <c r="B896" s="20"/>
      <c r="C896" s="14"/>
      <c r="D896" s="15"/>
      <c r="E896" s="15">
        <f>E895+F895</f>
        <v>4322.9049999999997</v>
      </c>
      <c r="F896" s="15"/>
      <c r="G896" s="14"/>
      <c r="H896" s="13"/>
    </row>
    <row r="897" spans="1:8" ht="15.75" x14ac:dyDescent="0.25">
      <c r="A897" s="14" t="s">
        <v>799</v>
      </c>
      <c r="B897" s="20" t="s">
        <v>800</v>
      </c>
      <c r="C897" s="14">
        <v>14</v>
      </c>
      <c r="D897" s="15">
        <v>10240.200000000001</v>
      </c>
      <c r="E897" s="6">
        <f>2035.8134-1027.3406</f>
        <v>1008.4728</v>
      </c>
      <c r="F897" s="6">
        <v>6627</v>
      </c>
      <c r="G897" s="14">
        <v>0.378</v>
      </c>
      <c r="H897" s="12"/>
    </row>
    <row r="898" spans="1:8" ht="15.75" x14ac:dyDescent="0.25">
      <c r="A898" s="14"/>
      <c r="B898" s="20"/>
      <c r="C898" s="14"/>
      <c r="D898" s="15"/>
      <c r="E898" s="15">
        <f>E897+F897</f>
        <v>7635.4727999999996</v>
      </c>
      <c r="F898" s="15"/>
      <c r="G898" s="14"/>
      <c r="H898" s="13"/>
    </row>
    <row r="899" spans="1:8" ht="15.75" x14ac:dyDescent="0.25">
      <c r="A899" s="14" t="s">
        <v>801</v>
      </c>
      <c r="B899" s="20" t="s">
        <v>802</v>
      </c>
      <c r="C899" s="14">
        <v>16</v>
      </c>
      <c r="D899" s="15">
        <v>5984.01</v>
      </c>
      <c r="E899" s="6">
        <f>1640.0002-535.9634</f>
        <v>1104.0367999999999</v>
      </c>
      <c r="F899" s="6">
        <v>996.41959999999995</v>
      </c>
      <c r="G899" s="14">
        <v>0.378</v>
      </c>
      <c r="H899" s="12"/>
    </row>
    <row r="900" spans="1:8" ht="15.75" x14ac:dyDescent="0.25">
      <c r="A900" s="14"/>
      <c r="B900" s="20"/>
      <c r="C900" s="14"/>
      <c r="D900" s="15"/>
      <c r="E900" s="15">
        <f>E899+F899</f>
        <v>2100.4564</v>
      </c>
      <c r="F900" s="15"/>
      <c r="G900" s="14"/>
      <c r="H900" s="13"/>
    </row>
    <row r="901" spans="1:8" x14ac:dyDescent="0.25">
      <c r="A901" s="12" t="s">
        <v>803</v>
      </c>
      <c r="B901" s="20" t="s">
        <v>804</v>
      </c>
      <c r="C901" s="14">
        <v>25</v>
      </c>
      <c r="D901" s="16">
        <f>38366.7+59652</f>
        <v>98018.7</v>
      </c>
      <c r="E901" s="16">
        <f>9067+13266+5130+1330+205</f>
        <v>28998</v>
      </c>
      <c r="F901" s="16">
        <v>76.627300000000005</v>
      </c>
      <c r="G901" s="12">
        <v>0.378</v>
      </c>
      <c r="H901" s="12"/>
    </row>
    <row r="902" spans="1:8" x14ac:dyDescent="0.25">
      <c r="A902" s="35"/>
      <c r="B902" s="20"/>
      <c r="C902" s="14"/>
      <c r="D902" s="30"/>
      <c r="E902" s="17"/>
      <c r="F902" s="17"/>
      <c r="G902" s="35"/>
      <c r="H902" s="13"/>
    </row>
    <row r="903" spans="1:8" x14ac:dyDescent="0.25">
      <c r="A903" s="35"/>
      <c r="B903" s="20" t="s">
        <v>805</v>
      </c>
      <c r="C903" s="14">
        <v>25</v>
      </c>
      <c r="D903" s="30"/>
      <c r="E903" s="31">
        <f>E901+F901</f>
        <v>29074.6273</v>
      </c>
      <c r="F903" s="32"/>
      <c r="G903" s="35"/>
      <c r="H903" s="12"/>
    </row>
    <row r="904" spans="1:8" x14ac:dyDescent="0.25">
      <c r="A904" s="13"/>
      <c r="B904" s="20"/>
      <c r="C904" s="14"/>
      <c r="D904" s="17"/>
      <c r="E904" s="33"/>
      <c r="F904" s="34"/>
      <c r="G904" s="13"/>
      <c r="H904" s="13"/>
    </row>
    <row r="905" spans="1:8" ht="15.75" x14ac:dyDescent="0.25">
      <c r="A905" s="14" t="s">
        <v>806</v>
      </c>
      <c r="B905" s="20" t="s">
        <v>807</v>
      </c>
      <c r="C905" s="14">
        <v>5</v>
      </c>
      <c r="D905" s="15">
        <v>3085.83</v>
      </c>
      <c r="E905" s="6">
        <f>1945.7312-818.9905</f>
        <v>1126.7406999999998</v>
      </c>
      <c r="F905" s="6">
        <v>1484.1563000000001</v>
      </c>
      <c r="G905" s="14">
        <v>0.47799999999999998</v>
      </c>
      <c r="H905" s="12"/>
    </row>
    <row r="906" spans="1:8" ht="15.75" x14ac:dyDescent="0.25">
      <c r="A906" s="14"/>
      <c r="B906" s="20"/>
      <c r="C906" s="14"/>
      <c r="D906" s="15"/>
      <c r="E906" s="15">
        <f>E905+F905</f>
        <v>2610.8969999999999</v>
      </c>
      <c r="F906" s="15"/>
      <c r="G906" s="14"/>
      <c r="H906" s="13"/>
    </row>
    <row r="907" spans="1:8" ht="15.75" x14ac:dyDescent="0.25">
      <c r="A907" s="14" t="s">
        <v>808</v>
      </c>
      <c r="B907" s="18" t="s">
        <v>809</v>
      </c>
      <c r="C907" s="12">
        <v>14</v>
      </c>
      <c r="D907" s="16">
        <v>16717</v>
      </c>
      <c r="E907" s="6">
        <f>4830.707-2046.4754</f>
        <v>2784.2316000000001</v>
      </c>
      <c r="F907" s="6">
        <v>3436.3537000000001</v>
      </c>
      <c r="G907" s="12">
        <v>0.378</v>
      </c>
      <c r="H907" s="12"/>
    </row>
    <row r="908" spans="1:8" ht="15.75" x14ac:dyDescent="0.25">
      <c r="A908" s="14"/>
      <c r="B908" s="19"/>
      <c r="C908" s="13"/>
      <c r="D908" s="17"/>
      <c r="E908" s="23">
        <f>E907+F907</f>
        <v>6220.5853000000006</v>
      </c>
      <c r="F908" s="24"/>
      <c r="G908" s="13"/>
      <c r="H908" s="13"/>
    </row>
    <row r="909" spans="1:8" ht="15.75" x14ac:dyDescent="0.25">
      <c r="A909" s="14" t="s">
        <v>810</v>
      </c>
      <c r="B909" s="20" t="s">
        <v>811</v>
      </c>
      <c r="C909" s="20">
        <v>25</v>
      </c>
      <c r="D909" s="38">
        <v>28249.5</v>
      </c>
      <c r="E909" s="7">
        <f>5014.9164-1649.9819</f>
        <v>3364.9345000000003</v>
      </c>
      <c r="F909" s="7">
        <v>848.7</v>
      </c>
      <c r="G909" s="20">
        <v>0.378</v>
      </c>
      <c r="H909" s="12"/>
    </row>
    <row r="910" spans="1:8" ht="15.75" x14ac:dyDescent="0.25">
      <c r="A910" s="14"/>
      <c r="B910" s="20"/>
      <c r="C910" s="20"/>
      <c r="D910" s="38"/>
      <c r="E910" s="36">
        <f>E909+F909</f>
        <v>4213.6345000000001</v>
      </c>
      <c r="F910" s="36"/>
      <c r="G910" s="20"/>
      <c r="H910" s="13"/>
    </row>
    <row r="911" spans="1:8" ht="15.75" x14ac:dyDescent="0.25">
      <c r="A911" s="14" t="s">
        <v>812</v>
      </c>
      <c r="B911" s="20" t="s">
        <v>813</v>
      </c>
      <c r="C911" s="14"/>
      <c r="D911" s="15"/>
      <c r="E911" s="6"/>
      <c r="F911" s="6">
        <v>357.8</v>
      </c>
      <c r="G911" s="14"/>
      <c r="H911" s="12"/>
    </row>
    <row r="912" spans="1:8" ht="15.75" x14ac:dyDescent="0.25">
      <c r="A912" s="14"/>
      <c r="B912" s="20"/>
      <c r="C912" s="14"/>
      <c r="D912" s="15"/>
      <c r="E912" s="36">
        <f>E911+F911</f>
        <v>357.8</v>
      </c>
      <c r="F912" s="36"/>
      <c r="G912" s="14"/>
      <c r="H912" s="13"/>
    </row>
    <row r="913" spans="1:8" ht="15.75" x14ac:dyDescent="0.25">
      <c r="A913" s="14" t="s">
        <v>814</v>
      </c>
      <c r="B913" s="20" t="s">
        <v>815</v>
      </c>
      <c r="C913" s="14"/>
      <c r="D913" s="15"/>
      <c r="E913" s="6"/>
      <c r="F913" s="6">
        <v>295.35289999999998</v>
      </c>
      <c r="G913" s="14"/>
      <c r="H913" s="12"/>
    </row>
    <row r="914" spans="1:8" ht="15.75" x14ac:dyDescent="0.25">
      <c r="A914" s="14"/>
      <c r="B914" s="20"/>
      <c r="C914" s="14"/>
      <c r="D914" s="15"/>
      <c r="E914" s="36">
        <f>E913+F913</f>
        <v>295.35289999999998</v>
      </c>
      <c r="F914" s="36"/>
      <c r="G914" s="14"/>
      <c r="H914" s="13"/>
    </row>
    <row r="915" spans="1:8" ht="15.75" x14ac:dyDescent="0.25">
      <c r="A915" s="14" t="s">
        <v>816</v>
      </c>
      <c r="B915" s="20" t="s">
        <v>817</v>
      </c>
      <c r="C915" s="14"/>
      <c r="D915" s="15"/>
      <c r="E915" s="6"/>
      <c r="F915" s="6">
        <v>627.54660000000001</v>
      </c>
      <c r="G915" s="14"/>
      <c r="H915" s="12"/>
    </row>
    <row r="916" spans="1:8" ht="15.75" x14ac:dyDescent="0.25">
      <c r="A916" s="14"/>
      <c r="B916" s="20"/>
      <c r="C916" s="14"/>
      <c r="D916" s="15"/>
      <c r="E916" s="36">
        <f>E915+F915</f>
        <v>627.54660000000001</v>
      </c>
      <c r="F916" s="36"/>
      <c r="G916" s="14"/>
      <c r="H916" s="13"/>
    </row>
    <row r="917" spans="1:8" ht="15.75" x14ac:dyDescent="0.25">
      <c r="A917" s="14" t="s">
        <v>818</v>
      </c>
      <c r="B917" s="20" t="s">
        <v>819</v>
      </c>
      <c r="C917" s="14"/>
      <c r="D917" s="15"/>
      <c r="E917" s="6"/>
      <c r="F917" s="6">
        <v>428.65320000000003</v>
      </c>
      <c r="G917" s="14"/>
      <c r="H917" s="12"/>
    </row>
    <row r="918" spans="1:8" ht="15.75" x14ac:dyDescent="0.25">
      <c r="A918" s="14"/>
      <c r="B918" s="20"/>
      <c r="C918" s="14"/>
      <c r="D918" s="15"/>
      <c r="E918" s="36">
        <f>E917+F917</f>
        <v>428.65320000000003</v>
      </c>
      <c r="F918" s="36"/>
      <c r="G918" s="14"/>
      <c r="H918" s="13"/>
    </row>
    <row r="919" spans="1:8" ht="15.75" x14ac:dyDescent="0.25">
      <c r="A919" s="14" t="s">
        <v>820</v>
      </c>
      <c r="B919" s="20" t="s">
        <v>821</v>
      </c>
      <c r="C919" s="14"/>
      <c r="D919" s="15"/>
      <c r="E919" s="6"/>
      <c r="F919" s="6">
        <v>261.86239999999998</v>
      </c>
      <c r="G919" s="14"/>
      <c r="H919" s="12"/>
    </row>
    <row r="920" spans="1:8" ht="15.75" x14ac:dyDescent="0.25">
      <c r="A920" s="14"/>
      <c r="B920" s="20"/>
      <c r="C920" s="14"/>
      <c r="D920" s="15"/>
      <c r="E920" s="36">
        <f>E919+F919</f>
        <v>261.86239999999998</v>
      </c>
      <c r="F920" s="36"/>
      <c r="G920" s="14"/>
      <c r="H920" s="13"/>
    </row>
    <row r="921" spans="1:8" ht="15.75" x14ac:dyDescent="0.25">
      <c r="A921" s="14" t="s">
        <v>822</v>
      </c>
      <c r="B921" s="20" t="s">
        <v>823</v>
      </c>
      <c r="C921" s="14"/>
      <c r="D921" s="15"/>
      <c r="E921" s="6"/>
      <c r="F921" s="6">
        <v>345.0822</v>
      </c>
      <c r="G921" s="14"/>
      <c r="H921" s="12"/>
    </row>
    <row r="922" spans="1:8" ht="15.75" x14ac:dyDescent="0.25">
      <c r="A922" s="14"/>
      <c r="B922" s="20"/>
      <c r="C922" s="14"/>
      <c r="D922" s="15"/>
      <c r="E922" s="36">
        <f>E921+F921</f>
        <v>345.0822</v>
      </c>
      <c r="F922" s="36"/>
      <c r="G922" s="14"/>
      <c r="H922" s="13"/>
    </row>
    <row r="923" spans="1:8" ht="15.75" x14ac:dyDescent="0.25">
      <c r="A923" s="14" t="s">
        <v>824</v>
      </c>
      <c r="B923" s="20" t="s">
        <v>825</v>
      </c>
      <c r="C923" s="14"/>
      <c r="D923" s="15"/>
      <c r="E923" s="6"/>
      <c r="F923" s="6">
        <v>501.26299999999998</v>
      </c>
      <c r="G923" s="14"/>
      <c r="H923" s="12"/>
    </row>
    <row r="924" spans="1:8" ht="15.75" x14ac:dyDescent="0.25">
      <c r="A924" s="14"/>
      <c r="B924" s="20"/>
      <c r="C924" s="14"/>
      <c r="D924" s="15"/>
      <c r="E924" s="36">
        <f>E923+F923</f>
        <v>501.26299999999998</v>
      </c>
      <c r="F924" s="36"/>
      <c r="G924" s="14"/>
      <c r="H924" s="13"/>
    </row>
    <row r="925" spans="1:8" ht="15.75" x14ac:dyDescent="0.25">
      <c r="A925" s="14" t="s">
        <v>826</v>
      </c>
      <c r="B925" s="20" t="s">
        <v>827</v>
      </c>
      <c r="C925" s="14"/>
      <c r="D925" s="15"/>
      <c r="E925" s="6"/>
      <c r="F925" s="6">
        <v>224.6</v>
      </c>
      <c r="G925" s="14"/>
      <c r="H925" s="12"/>
    </row>
    <row r="926" spans="1:8" ht="15.75" x14ac:dyDescent="0.25">
      <c r="A926" s="14"/>
      <c r="B926" s="20"/>
      <c r="C926" s="14"/>
      <c r="D926" s="15"/>
      <c r="E926" s="36">
        <f>E925+F925</f>
        <v>224.6</v>
      </c>
      <c r="F926" s="36"/>
      <c r="G926" s="14"/>
      <c r="H926" s="13"/>
    </row>
    <row r="927" spans="1:8" ht="15.75" x14ac:dyDescent="0.25">
      <c r="A927" s="14" t="s">
        <v>828</v>
      </c>
      <c r="B927" s="20" t="s">
        <v>949</v>
      </c>
      <c r="C927" s="14"/>
      <c r="D927" s="15"/>
      <c r="E927" s="6"/>
      <c r="F927" s="6">
        <v>84.7</v>
      </c>
      <c r="G927" s="14"/>
      <c r="H927" s="12"/>
    </row>
    <row r="928" spans="1:8" ht="15.75" x14ac:dyDescent="0.25">
      <c r="A928" s="14"/>
      <c r="B928" s="20"/>
      <c r="C928" s="14"/>
      <c r="D928" s="15"/>
      <c r="E928" s="36">
        <f>E927+F927</f>
        <v>84.7</v>
      </c>
      <c r="F928" s="36"/>
      <c r="G928" s="14"/>
      <c r="H928" s="13"/>
    </row>
    <row r="929" spans="1:8" ht="15.75" x14ac:dyDescent="0.25">
      <c r="A929" s="14" t="s">
        <v>829</v>
      </c>
      <c r="B929" s="20" t="s">
        <v>830</v>
      </c>
      <c r="C929" s="14"/>
      <c r="D929" s="15"/>
      <c r="E929" s="6"/>
      <c r="F929" s="6">
        <v>627.54660000000001</v>
      </c>
      <c r="G929" s="14"/>
      <c r="H929" s="12"/>
    </row>
    <row r="930" spans="1:8" ht="15.75" x14ac:dyDescent="0.25">
      <c r="A930" s="14"/>
      <c r="B930" s="20"/>
      <c r="C930" s="14"/>
      <c r="D930" s="15"/>
      <c r="E930" s="36">
        <f>E929+F929</f>
        <v>627.54660000000001</v>
      </c>
      <c r="F930" s="36"/>
      <c r="G930" s="14"/>
      <c r="H930" s="13"/>
    </row>
    <row r="931" spans="1:8" ht="15.75" x14ac:dyDescent="0.25">
      <c r="A931" s="14" t="s">
        <v>831</v>
      </c>
      <c r="B931" s="20" t="s">
        <v>832</v>
      </c>
      <c r="C931" s="14"/>
      <c r="D931" s="37"/>
      <c r="E931" s="6"/>
      <c r="F931" s="6">
        <v>273.15449999999998</v>
      </c>
      <c r="G931" s="14"/>
      <c r="H931" s="12"/>
    </row>
    <row r="932" spans="1:8" ht="15.75" x14ac:dyDescent="0.25">
      <c r="A932" s="14"/>
      <c r="B932" s="20"/>
      <c r="C932" s="14"/>
      <c r="D932" s="37"/>
      <c r="E932" s="36">
        <f>E931+F931</f>
        <v>273.15449999999998</v>
      </c>
      <c r="F932" s="36"/>
      <c r="G932" s="14"/>
      <c r="H932" s="13"/>
    </row>
    <row r="933" spans="1:8" ht="15.75" x14ac:dyDescent="0.25">
      <c r="A933" s="14" t="s">
        <v>833</v>
      </c>
      <c r="B933" s="20" t="s">
        <v>834</v>
      </c>
      <c r="C933" s="14"/>
      <c r="D933" s="37"/>
      <c r="E933" s="6"/>
      <c r="F933" s="6">
        <v>404.54090000000002</v>
      </c>
      <c r="G933" s="14"/>
      <c r="H933" s="12"/>
    </row>
    <row r="934" spans="1:8" ht="15.75" x14ac:dyDescent="0.25">
      <c r="A934" s="14"/>
      <c r="B934" s="20"/>
      <c r="C934" s="14"/>
      <c r="D934" s="37"/>
      <c r="E934" s="36">
        <f>E933+F933</f>
        <v>404.54090000000002</v>
      </c>
      <c r="F934" s="36"/>
      <c r="G934" s="14"/>
      <c r="H934" s="13"/>
    </row>
    <row r="935" spans="1:8" ht="15.75" x14ac:dyDescent="0.25">
      <c r="A935" s="14" t="s">
        <v>835</v>
      </c>
      <c r="B935" s="20" t="s">
        <v>836</v>
      </c>
      <c r="C935" s="14"/>
      <c r="D935" s="37"/>
      <c r="E935" s="6"/>
      <c r="F935" s="6">
        <v>424.50839999999999</v>
      </c>
      <c r="G935" s="14"/>
      <c r="H935" s="12"/>
    </row>
    <row r="936" spans="1:8" ht="15.75" x14ac:dyDescent="0.25">
      <c r="A936" s="14"/>
      <c r="B936" s="20"/>
      <c r="C936" s="14"/>
      <c r="D936" s="37"/>
      <c r="E936" s="36">
        <f>E935+F935</f>
        <v>424.50839999999999</v>
      </c>
      <c r="F936" s="36"/>
      <c r="G936" s="14"/>
      <c r="H936" s="13"/>
    </row>
    <row r="937" spans="1:8" ht="15.75" x14ac:dyDescent="0.25">
      <c r="A937" s="14" t="s">
        <v>837</v>
      </c>
      <c r="B937" s="20" t="s">
        <v>838</v>
      </c>
      <c r="C937" s="14"/>
      <c r="D937" s="37"/>
      <c r="E937" s="6"/>
      <c r="F937" s="6">
        <v>333.99459999999999</v>
      </c>
      <c r="G937" s="14"/>
      <c r="H937" s="12"/>
    </row>
    <row r="938" spans="1:8" ht="15.75" x14ac:dyDescent="0.25">
      <c r="A938" s="14"/>
      <c r="B938" s="20"/>
      <c r="C938" s="14"/>
      <c r="D938" s="37"/>
      <c r="E938" s="36">
        <f>E937+F937</f>
        <v>333.99459999999999</v>
      </c>
      <c r="F938" s="36"/>
      <c r="G938" s="14"/>
      <c r="H938" s="13"/>
    </row>
    <row r="939" spans="1:8" ht="15.75" x14ac:dyDescent="0.25">
      <c r="A939" s="14" t="s">
        <v>839</v>
      </c>
      <c r="B939" s="20" t="s">
        <v>840</v>
      </c>
      <c r="C939" s="14"/>
      <c r="D939" s="37"/>
      <c r="E939" s="6"/>
      <c r="F939" s="6">
        <f>516.2466-40.4979</f>
        <v>475.74869999999993</v>
      </c>
      <c r="G939" s="14"/>
      <c r="H939" s="12"/>
    </row>
    <row r="940" spans="1:8" ht="15.75" x14ac:dyDescent="0.25">
      <c r="A940" s="14"/>
      <c r="B940" s="20"/>
      <c r="C940" s="14"/>
      <c r="D940" s="37"/>
      <c r="E940" s="36">
        <f>E939+F939</f>
        <v>475.74869999999993</v>
      </c>
      <c r="F940" s="36"/>
      <c r="G940" s="14"/>
      <c r="H940" s="13"/>
    </row>
    <row r="941" spans="1:8" ht="15.75" x14ac:dyDescent="0.25">
      <c r="A941" s="14" t="s">
        <v>841</v>
      </c>
      <c r="B941" s="20" t="s">
        <v>842</v>
      </c>
      <c r="C941" s="14"/>
      <c r="D941" s="37"/>
      <c r="E941" s="6"/>
      <c r="F941" s="6">
        <v>107.4973</v>
      </c>
      <c r="G941" s="14"/>
      <c r="H941" s="12"/>
    </row>
    <row r="942" spans="1:8" ht="15.75" x14ac:dyDescent="0.25">
      <c r="A942" s="14"/>
      <c r="B942" s="20"/>
      <c r="C942" s="14"/>
      <c r="D942" s="37"/>
      <c r="E942" s="36">
        <f>E941+F941</f>
        <v>107.4973</v>
      </c>
      <c r="F942" s="36"/>
      <c r="G942" s="14"/>
      <c r="H942" s="13"/>
    </row>
    <row r="943" spans="1:8" ht="15.75" x14ac:dyDescent="0.25">
      <c r="A943" s="14" t="s">
        <v>843</v>
      </c>
      <c r="B943" s="20" t="s">
        <v>948</v>
      </c>
      <c r="C943" s="14"/>
      <c r="D943" s="37"/>
      <c r="E943" s="6"/>
      <c r="F943" s="6">
        <f>265.9081+206.2343</f>
        <v>472.14239999999995</v>
      </c>
      <c r="G943" s="14"/>
      <c r="H943" s="12"/>
    </row>
    <row r="944" spans="1:8" ht="15.75" x14ac:dyDescent="0.25">
      <c r="A944" s="14"/>
      <c r="B944" s="20"/>
      <c r="C944" s="14"/>
      <c r="D944" s="37"/>
      <c r="E944" s="36">
        <f>E943+F943</f>
        <v>472.14239999999995</v>
      </c>
      <c r="F944" s="36"/>
      <c r="G944" s="14"/>
      <c r="H944" s="13"/>
    </row>
    <row r="945" spans="1:8" ht="15.75" x14ac:dyDescent="0.25">
      <c r="A945" s="14" t="s">
        <v>844</v>
      </c>
      <c r="B945" s="20" t="s">
        <v>845</v>
      </c>
      <c r="C945" s="14"/>
      <c r="D945" s="37"/>
      <c r="E945" s="6"/>
      <c r="F945" s="6">
        <v>216.68950000000001</v>
      </c>
      <c r="G945" s="14"/>
      <c r="H945" s="12"/>
    </row>
    <row r="946" spans="1:8" ht="15.75" x14ac:dyDescent="0.25">
      <c r="A946" s="14"/>
      <c r="B946" s="20"/>
      <c r="C946" s="14"/>
      <c r="D946" s="37"/>
      <c r="E946" s="36">
        <f>E945+F945</f>
        <v>216.68950000000001</v>
      </c>
      <c r="F946" s="36"/>
      <c r="G946" s="14"/>
      <c r="H946" s="13"/>
    </row>
    <row r="947" spans="1:8" ht="15.75" x14ac:dyDescent="0.25">
      <c r="A947" s="14" t="s">
        <v>846</v>
      </c>
      <c r="B947" s="20" t="s">
        <v>847</v>
      </c>
      <c r="C947" s="14"/>
      <c r="D947" s="37"/>
      <c r="E947" s="6"/>
      <c r="F947" s="6">
        <f>241.02+144.8799</f>
        <v>385.8999</v>
      </c>
      <c r="G947" s="14"/>
      <c r="H947" s="12"/>
    </row>
    <row r="948" spans="1:8" ht="15.75" x14ac:dyDescent="0.25">
      <c r="A948" s="14"/>
      <c r="B948" s="20"/>
      <c r="C948" s="14"/>
      <c r="D948" s="37"/>
      <c r="E948" s="36">
        <f>E947+F947</f>
        <v>385.8999</v>
      </c>
      <c r="F948" s="36"/>
      <c r="G948" s="14"/>
      <c r="H948" s="13"/>
    </row>
    <row r="949" spans="1:8" ht="15.75" x14ac:dyDescent="0.25">
      <c r="A949" s="14" t="s">
        <v>848</v>
      </c>
      <c r="B949" s="20" t="s">
        <v>849</v>
      </c>
      <c r="C949" s="14"/>
      <c r="D949" s="37"/>
      <c r="E949" s="6"/>
      <c r="F949" s="6">
        <v>189.07169999999999</v>
      </c>
      <c r="G949" s="14"/>
      <c r="H949" s="12"/>
    </row>
    <row r="950" spans="1:8" ht="15.75" x14ac:dyDescent="0.25">
      <c r="A950" s="14"/>
      <c r="B950" s="20"/>
      <c r="C950" s="14"/>
      <c r="D950" s="37"/>
      <c r="E950" s="15"/>
      <c r="F950" s="15"/>
      <c r="G950" s="14"/>
      <c r="H950" s="13"/>
    </row>
    <row r="951" spans="1:8" ht="15.75" x14ac:dyDescent="0.25">
      <c r="A951" s="14" t="s">
        <v>850</v>
      </c>
      <c r="B951" s="20" t="s">
        <v>851</v>
      </c>
      <c r="C951" s="14"/>
      <c r="D951" s="37"/>
      <c r="E951" s="6"/>
      <c r="F951" s="6">
        <v>187.292</v>
      </c>
      <c r="G951" s="14"/>
      <c r="H951" s="12"/>
    </row>
    <row r="952" spans="1:8" ht="44.25" customHeight="1" x14ac:dyDescent="0.25">
      <c r="A952" s="14"/>
      <c r="B952" s="20"/>
      <c r="C952" s="14"/>
      <c r="D952" s="37"/>
      <c r="E952" s="36">
        <f>E951+F951</f>
        <v>187.292</v>
      </c>
      <c r="F952" s="36"/>
      <c r="G952" s="14"/>
      <c r="H952" s="13"/>
    </row>
    <row r="953" spans="1:8" ht="15.75" x14ac:dyDescent="0.25">
      <c r="A953" s="14" t="s">
        <v>852</v>
      </c>
      <c r="B953" s="20" t="s">
        <v>853</v>
      </c>
      <c r="C953" s="14"/>
      <c r="D953" s="37"/>
      <c r="E953" s="6"/>
      <c r="F953" s="6">
        <v>376.97500000000002</v>
      </c>
      <c r="G953" s="14"/>
      <c r="H953" s="12"/>
    </row>
    <row r="954" spans="1:8" ht="15.75" x14ac:dyDescent="0.25">
      <c r="A954" s="14"/>
      <c r="B954" s="20"/>
      <c r="C954" s="14"/>
      <c r="D954" s="37"/>
      <c r="E954" s="36">
        <f>E953+F953</f>
        <v>376.97500000000002</v>
      </c>
      <c r="F954" s="36"/>
      <c r="G954" s="14"/>
      <c r="H954" s="13"/>
    </row>
    <row r="955" spans="1:8" ht="15.75" x14ac:dyDescent="0.25">
      <c r="A955" s="14" t="s">
        <v>854</v>
      </c>
      <c r="B955" s="20" t="s">
        <v>855</v>
      </c>
      <c r="C955" s="14"/>
      <c r="D955" s="37"/>
      <c r="E955" s="6"/>
      <c r="F955" s="6">
        <v>514.35289999999998</v>
      </c>
      <c r="G955" s="14"/>
      <c r="H955" s="12"/>
    </row>
    <row r="956" spans="1:8" ht="15.75" x14ac:dyDescent="0.25">
      <c r="A956" s="14"/>
      <c r="B956" s="20"/>
      <c r="C956" s="14"/>
      <c r="D956" s="37"/>
      <c r="E956" s="36">
        <f>E955+F955</f>
        <v>514.35289999999998</v>
      </c>
      <c r="F956" s="36"/>
      <c r="G956" s="14"/>
      <c r="H956" s="13"/>
    </row>
    <row r="957" spans="1:8" ht="15.75" x14ac:dyDescent="0.25">
      <c r="A957" s="14" t="s">
        <v>856</v>
      </c>
      <c r="B957" s="20" t="s">
        <v>857</v>
      </c>
      <c r="C957" s="14"/>
      <c r="D957" s="37"/>
      <c r="E957" s="6"/>
      <c r="F957" s="6">
        <v>624.05460000000005</v>
      </c>
      <c r="G957" s="14"/>
      <c r="H957" s="12"/>
    </row>
    <row r="958" spans="1:8" ht="15.75" x14ac:dyDescent="0.25">
      <c r="A958" s="14"/>
      <c r="B958" s="20"/>
      <c r="C958" s="14"/>
      <c r="D958" s="37"/>
      <c r="E958" s="36">
        <f>E957+F957</f>
        <v>624.05460000000005</v>
      </c>
      <c r="F958" s="36"/>
      <c r="G958" s="14"/>
      <c r="H958" s="13"/>
    </row>
    <row r="959" spans="1:8" ht="15.75" x14ac:dyDescent="0.25">
      <c r="A959" s="14" t="s">
        <v>858</v>
      </c>
      <c r="B959" s="20" t="s">
        <v>859</v>
      </c>
      <c r="C959" s="14"/>
      <c r="D959" s="37"/>
      <c r="E959" s="6"/>
      <c r="F959" s="6">
        <v>237.9014</v>
      </c>
      <c r="G959" s="14"/>
      <c r="H959" s="12"/>
    </row>
    <row r="960" spans="1:8" ht="15.75" x14ac:dyDescent="0.25">
      <c r="A960" s="14"/>
      <c r="B960" s="20"/>
      <c r="C960" s="14"/>
      <c r="D960" s="37"/>
      <c r="E960" s="36">
        <f>E959+F959</f>
        <v>237.9014</v>
      </c>
      <c r="F960" s="36"/>
      <c r="G960" s="14"/>
      <c r="H960" s="13"/>
    </row>
    <row r="961" spans="1:8" ht="15.75" x14ac:dyDescent="0.25">
      <c r="A961" s="14" t="s">
        <v>860</v>
      </c>
      <c r="B961" s="20" t="s">
        <v>861</v>
      </c>
      <c r="C961" s="14"/>
      <c r="D961" s="37"/>
      <c r="E961" s="6"/>
      <c r="F961" s="6">
        <f>433.9016+468.5628</f>
        <v>902.46439999999996</v>
      </c>
      <c r="G961" s="14"/>
      <c r="H961" s="12"/>
    </row>
    <row r="962" spans="1:8" ht="15.75" x14ac:dyDescent="0.25">
      <c r="A962" s="14"/>
      <c r="B962" s="20"/>
      <c r="C962" s="14"/>
      <c r="D962" s="37"/>
      <c r="E962" s="36">
        <f>E961+F961</f>
        <v>902.46439999999996</v>
      </c>
      <c r="F962" s="36"/>
      <c r="G962" s="14"/>
      <c r="H962" s="13"/>
    </row>
    <row r="963" spans="1:8" ht="15.75" x14ac:dyDescent="0.25">
      <c r="A963" s="14" t="s">
        <v>862</v>
      </c>
      <c r="B963" s="20" t="s">
        <v>863</v>
      </c>
      <c r="C963" s="14"/>
      <c r="D963" s="37"/>
      <c r="E963" s="6"/>
      <c r="F963" s="6">
        <f>184.0085+120.9888</f>
        <v>304.9973</v>
      </c>
      <c r="G963" s="14"/>
      <c r="H963" s="12"/>
    </row>
    <row r="964" spans="1:8" ht="15.75" x14ac:dyDescent="0.25">
      <c r="A964" s="14"/>
      <c r="B964" s="20"/>
      <c r="C964" s="14"/>
      <c r="D964" s="37"/>
      <c r="E964" s="36">
        <f>E963+F963</f>
        <v>304.9973</v>
      </c>
      <c r="F964" s="36"/>
      <c r="G964" s="14"/>
      <c r="H964" s="13"/>
    </row>
    <row r="965" spans="1:8" ht="15.75" x14ac:dyDescent="0.25">
      <c r="A965" s="14" t="s">
        <v>864</v>
      </c>
      <c r="B965" s="20" t="s">
        <v>947</v>
      </c>
      <c r="C965" s="12"/>
      <c r="D965" s="12"/>
      <c r="E965" s="6"/>
      <c r="F965" s="6">
        <v>574.20000000000005</v>
      </c>
      <c r="G965" s="12"/>
      <c r="H965" s="12"/>
    </row>
    <row r="966" spans="1:8" ht="15.75" x14ac:dyDescent="0.25">
      <c r="A966" s="14"/>
      <c r="B966" s="20"/>
      <c r="C966" s="13"/>
      <c r="D966" s="13"/>
      <c r="E966" s="36">
        <f>E965+F965</f>
        <v>574.20000000000005</v>
      </c>
      <c r="F966" s="36"/>
      <c r="G966" s="13"/>
      <c r="H966" s="13"/>
    </row>
    <row r="967" spans="1:8" ht="15.75" x14ac:dyDescent="0.25">
      <c r="A967" s="14" t="s">
        <v>865</v>
      </c>
      <c r="B967" s="14" t="s">
        <v>866</v>
      </c>
      <c r="C967" s="12"/>
      <c r="D967" s="12"/>
      <c r="E967" s="6"/>
      <c r="F967" s="6">
        <v>373.6</v>
      </c>
      <c r="G967" s="12"/>
      <c r="H967" s="12"/>
    </row>
    <row r="968" spans="1:8" ht="15.75" x14ac:dyDescent="0.25">
      <c r="A968" s="14"/>
      <c r="B968" s="14"/>
      <c r="C968" s="13"/>
      <c r="D968" s="13"/>
      <c r="E968" s="36">
        <f>E967+F967</f>
        <v>373.6</v>
      </c>
      <c r="F968" s="36"/>
      <c r="G968" s="13"/>
      <c r="H968" s="13"/>
    </row>
    <row r="969" spans="1:8" ht="23.25" customHeight="1" x14ac:dyDescent="0.25">
      <c r="A969" s="14" t="s">
        <v>867</v>
      </c>
      <c r="B969" s="20" t="s">
        <v>868</v>
      </c>
      <c r="C969" s="12"/>
      <c r="D969" s="12"/>
      <c r="E969" s="6"/>
      <c r="F969" s="6">
        <v>99.6</v>
      </c>
      <c r="G969" s="12"/>
      <c r="H969" s="12"/>
    </row>
    <row r="970" spans="1:8" ht="23.25" customHeight="1" x14ac:dyDescent="0.25">
      <c r="A970" s="14"/>
      <c r="B970" s="20"/>
      <c r="C970" s="13"/>
      <c r="D970" s="13"/>
      <c r="E970" s="36">
        <f>E969+F969</f>
        <v>99.6</v>
      </c>
      <c r="F970" s="36"/>
      <c r="G970" s="13"/>
      <c r="H970" s="13"/>
    </row>
    <row r="971" spans="1:8" ht="23.25" customHeight="1" x14ac:dyDescent="0.25">
      <c r="A971" s="14" t="s">
        <v>869</v>
      </c>
      <c r="B971" s="20" t="s">
        <v>870</v>
      </c>
      <c r="C971" s="12"/>
      <c r="D971" s="12"/>
      <c r="E971" s="6"/>
      <c r="F971" s="6">
        <v>203.64109999999999</v>
      </c>
      <c r="G971" s="12"/>
      <c r="H971" s="12"/>
    </row>
    <row r="972" spans="1:8" ht="23.25" customHeight="1" x14ac:dyDescent="0.25">
      <c r="A972" s="14"/>
      <c r="B972" s="20"/>
      <c r="C972" s="13"/>
      <c r="D972" s="13"/>
      <c r="E972" s="36">
        <f>E971+F971</f>
        <v>203.64109999999999</v>
      </c>
      <c r="F972" s="36"/>
      <c r="G972" s="13"/>
      <c r="H972" s="13"/>
    </row>
    <row r="973" spans="1:8" ht="23.25" customHeight="1" x14ac:dyDescent="0.25">
      <c r="A973" s="14" t="s">
        <v>871</v>
      </c>
      <c r="B973" s="20" t="s">
        <v>872</v>
      </c>
      <c r="C973" s="12"/>
      <c r="D973" s="12"/>
      <c r="E973" s="6"/>
      <c r="F973" s="6">
        <v>194.3347</v>
      </c>
      <c r="G973" s="12"/>
      <c r="H973" s="12"/>
    </row>
    <row r="974" spans="1:8" ht="23.25" customHeight="1" x14ac:dyDescent="0.25">
      <c r="A974" s="14"/>
      <c r="B974" s="20"/>
      <c r="C974" s="13"/>
      <c r="D974" s="13"/>
      <c r="E974" s="36">
        <f>E973+F973</f>
        <v>194.3347</v>
      </c>
      <c r="F974" s="36"/>
      <c r="G974" s="13"/>
      <c r="H974" s="13"/>
    </row>
    <row r="975" spans="1:8" ht="23.25" customHeight="1" x14ac:dyDescent="0.25">
      <c r="A975" s="14" t="s">
        <v>873</v>
      </c>
      <c r="B975" s="20" t="s">
        <v>874</v>
      </c>
      <c r="C975" s="12"/>
      <c r="D975" s="12"/>
      <c r="E975" s="6"/>
      <c r="F975" s="6">
        <v>343.03789999999998</v>
      </c>
      <c r="G975" s="12"/>
      <c r="H975" s="12"/>
    </row>
    <row r="976" spans="1:8" ht="23.25" customHeight="1" x14ac:dyDescent="0.25">
      <c r="A976" s="14"/>
      <c r="B976" s="20"/>
      <c r="C976" s="13"/>
      <c r="D976" s="13"/>
      <c r="E976" s="36">
        <f>E975+F975</f>
        <v>343.03789999999998</v>
      </c>
      <c r="F976" s="36"/>
      <c r="G976" s="13"/>
      <c r="H976" s="13"/>
    </row>
    <row r="977" spans="1:8" ht="23.25" customHeight="1" x14ac:dyDescent="0.25">
      <c r="A977" s="14" t="s">
        <v>875</v>
      </c>
      <c r="B977" s="20" t="s">
        <v>876</v>
      </c>
      <c r="C977" s="12"/>
      <c r="D977" s="12"/>
      <c r="E977" s="6"/>
      <c r="F977" s="6">
        <v>235.64320000000001</v>
      </c>
      <c r="G977" s="12"/>
      <c r="H977" s="12"/>
    </row>
    <row r="978" spans="1:8" ht="23.25" customHeight="1" x14ac:dyDescent="0.25">
      <c r="A978" s="14"/>
      <c r="B978" s="20"/>
      <c r="C978" s="13"/>
      <c r="D978" s="13"/>
      <c r="E978" s="36">
        <f>E977+F977</f>
        <v>235.64320000000001</v>
      </c>
      <c r="F978" s="36"/>
      <c r="G978" s="13"/>
      <c r="H978" s="13"/>
    </row>
    <row r="979" spans="1:8" ht="15.75" x14ac:dyDescent="0.25">
      <c r="A979" s="25" t="s">
        <v>878</v>
      </c>
      <c r="B979" s="26"/>
      <c r="C979" s="26"/>
      <c r="D979" s="26"/>
      <c r="E979" s="26"/>
      <c r="F979" s="26"/>
      <c r="G979" s="26"/>
      <c r="H979" s="27"/>
    </row>
    <row r="980" spans="1:8" ht="15.75" x14ac:dyDescent="0.25">
      <c r="A980" s="14" t="s">
        <v>879</v>
      </c>
      <c r="B980" s="20" t="s">
        <v>880</v>
      </c>
      <c r="C980" s="14">
        <v>17</v>
      </c>
      <c r="D980" s="15">
        <v>15119.2</v>
      </c>
      <c r="E980" s="6">
        <f>7698.4561-1349.9412</f>
        <v>6348.5149000000001</v>
      </c>
      <c r="F980" s="6">
        <v>98.242699999999999</v>
      </c>
      <c r="G980" s="14">
        <v>0.378</v>
      </c>
      <c r="H980" s="15">
        <f>D980*G980</f>
        <v>5715.0576000000001</v>
      </c>
    </row>
    <row r="981" spans="1:8" ht="15.75" x14ac:dyDescent="0.25">
      <c r="A981" s="14"/>
      <c r="B981" s="20"/>
      <c r="C981" s="14"/>
      <c r="D981" s="15"/>
      <c r="E981" s="23">
        <f>E980+F980</f>
        <v>6446.7575999999999</v>
      </c>
      <c r="F981" s="24"/>
      <c r="G981" s="14"/>
      <c r="H981" s="15"/>
    </row>
    <row r="982" spans="1:8" x14ac:dyDescent="0.25">
      <c r="A982" s="18" t="s">
        <v>881</v>
      </c>
      <c r="B982" s="20" t="s">
        <v>882</v>
      </c>
      <c r="C982" s="14">
        <v>25</v>
      </c>
      <c r="D982" s="16">
        <f>13351.2+D984</f>
        <v>13351.2</v>
      </c>
      <c r="E982" s="15">
        <f>9600.917-831.7315-834.2089</f>
        <v>7934.9766</v>
      </c>
      <c r="F982" s="15">
        <f>228.2472+49.9597</f>
        <v>278.20690000000002</v>
      </c>
      <c r="G982" s="14">
        <v>0.378</v>
      </c>
      <c r="H982" s="16">
        <f>D982*G982</f>
        <v>5046.7536</v>
      </c>
    </row>
    <row r="983" spans="1:8" x14ac:dyDescent="0.25">
      <c r="A983" s="29"/>
      <c r="B983" s="20"/>
      <c r="C983" s="14"/>
      <c r="D983" s="30"/>
      <c r="E983" s="15"/>
      <c r="F983" s="15"/>
      <c r="G983" s="14"/>
      <c r="H983" s="30"/>
    </row>
    <row r="984" spans="1:8" x14ac:dyDescent="0.25">
      <c r="A984" s="29"/>
      <c r="B984" s="20" t="s">
        <v>883</v>
      </c>
      <c r="C984" s="14">
        <v>25</v>
      </c>
      <c r="D984" s="30"/>
      <c r="E984" s="31">
        <f>E982+F982</f>
        <v>8213.1834999999992</v>
      </c>
      <c r="F984" s="32"/>
      <c r="G984" s="14">
        <v>0.378</v>
      </c>
      <c r="H984" s="30"/>
    </row>
    <row r="985" spans="1:8" x14ac:dyDescent="0.25">
      <c r="A985" s="19"/>
      <c r="B985" s="20"/>
      <c r="C985" s="14"/>
      <c r="D985" s="17"/>
      <c r="E985" s="33"/>
      <c r="F985" s="34"/>
      <c r="G985" s="14"/>
      <c r="H985" s="17"/>
    </row>
    <row r="986" spans="1:8" ht="15.75" x14ac:dyDescent="0.25">
      <c r="A986" s="20" t="s">
        <v>884</v>
      </c>
      <c r="B986" s="20" t="s">
        <v>885</v>
      </c>
      <c r="C986" s="14">
        <v>23</v>
      </c>
      <c r="D986" s="15">
        <v>36088.6</v>
      </c>
      <c r="E986" s="6">
        <f>9801.3772-3331.0627</f>
        <v>6470.3145000000004</v>
      </c>
      <c r="F986" s="6">
        <v>1419.0984000000001</v>
      </c>
      <c r="G986" s="14">
        <v>0.378</v>
      </c>
      <c r="H986" s="15">
        <f>D986*G986</f>
        <v>13641.4908</v>
      </c>
    </row>
    <row r="987" spans="1:8" ht="15.75" x14ac:dyDescent="0.25">
      <c r="A987" s="20"/>
      <c r="B987" s="20"/>
      <c r="C987" s="14"/>
      <c r="D987" s="15"/>
      <c r="E987" s="23">
        <f>E986+F986</f>
        <v>7889.4129000000003</v>
      </c>
      <c r="F987" s="24"/>
      <c r="G987" s="14"/>
      <c r="H987" s="15"/>
    </row>
    <row r="988" spans="1:8" ht="15.75" x14ac:dyDescent="0.25">
      <c r="A988" s="14" t="s">
        <v>886</v>
      </c>
      <c r="B988" s="20" t="s">
        <v>887</v>
      </c>
      <c r="C988" s="14">
        <v>22</v>
      </c>
      <c r="D988" s="15">
        <v>25820.2</v>
      </c>
      <c r="E988" s="6">
        <f>9400.7554-2199.4587</f>
        <v>7201.2966999999999</v>
      </c>
      <c r="F988" s="6">
        <v>434.69450000000001</v>
      </c>
      <c r="G988" s="14">
        <v>0.378</v>
      </c>
      <c r="H988" s="15">
        <f>D988*G988</f>
        <v>9760.0356000000011</v>
      </c>
    </row>
    <row r="989" spans="1:8" ht="15.75" x14ac:dyDescent="0.25">
      <c r="A989" s="14"/>
      <c r="B989" s="20"/>
      <c r="C989" s="14"/>
      <c r="D989" s="15"/>
      <c r="E989" s="23">
        <f>E988+F988</f>
        <v>7635.9911999999995</v>
      </c>
      <c r="F989" s="24"/>
      <c r="G989" s="14"/>
      <c r="H989" s="15"/>
    </row>
    <row r="990" spans="1:8" x14ac:dyDescent="0.25">
      <c r="A990" s="12" t="s">
        <v>888</v>
      </c>
      <c r="B990" s="20" t="s">
        <v>889</v>
      </c>
      <c r="C990" s="14">
        <v>25</v>
      </c>
      <c r="D990" s="16">
        <f>15951.5+11976.05</f>
        <v>27927.55</v>
      </c>
      <c r="E990" s="15">
        <f>9599.7887-942.0889-957.548</f>
        <v>7700.1517999999987</v>
      </c>
      <c r="F990" s="15">
        <f>1898.5928+1060.2518</f>
        <v>2958.8445999999999</v>
      </c>
      <c r="G990" s="14">
        <v>0.378</v>
      </c>
      <c r="H990" s="16">
        <f>D990*G990</f>
        <v>10556.6139</v>
      </c>
    </row>
    <row r="991" spans="1:8" x14ac:dyDescent="0.25">
      <c r="A991" s="35"/>
      <c r="B991" s="20"/>
      <c r="C991" s="14"/>
      <c r="D991" s="30"/>
      <c r="E991" s="15"/>
      <c r="F991" s="15"/>
      <c r="G991" s="14"/>
      <c r="H991" s="30"/>
    </row>
    <row r="992" spans="1:8" x14ac:dyDescent="0.25">
      <c r="A992" s="35"/>
      <c r="B992" s="20" t="s">
        <v>890</v>
      </c>
      <c r="C992" s="14">
        <v>23</v>
      </c>
      <c r="D992" s="30"/>
      <c r="E992" s="15">
        <f>E990+F990</f>
        <v>10658.996399999998</v>
      </c>
      <c r="F992" s="15"/>
      <c r="G992" s="14">
        <v>0.378</v>
      </c>
      <c r="H992" s="30"/>
    </row>
    <row r="993" spans="1:8" x14ac:dyDescent="0.25">
      <c r="A993" s="13"/>
      <c r="B993" s="20"/>
      <c r="C993" s="14"/>
      <c r="D993" s="17"/>
      <c r="E993" s="15"/>
      <c r="F993" s="15"/>
      <c r="G993" s="14"/>
      <c r="H993" s="17"/>
    </row>
    <row r="994" spans="1:8" ht="15.75" x14ac:dyDescent="0.25">
      <c r="A994" s="14" t="s">
        <v>891</v>
      </c>
      <c r="B994" s="20" t="s">
        <v>892</v>
      </c>
      <c r="C994" s="14">
        <v>17</v>
      </c>
      <c r="D994" s="15">
        <v>32816.400000000001</v>
      </c>
      <c r="E994" s="6">
        <f>9299.5114-2864.8478</f>
        <v>6434.6635999999999</v>
      </c>
      <c r="F994" s="6">
        <v>1099.0327</v>
      </c>
      <c r="G994" s="14">
        <v>0.378</v>
      </c>
      <c r="H994" s="15">
        <f>D994*G994</f>
        <v>12404.599200000001</v>
      </c>
    </row>
    <row r="995" spans="1:8" ht="15.75" x14ac:dyDescent="0.25">
      <c r="A995" s="14"/>
      <c r="B995" s="20"/>
      <c r="C995" s="14"/>
      <c r="D995" s="15"/>
      <c r="E995" s="23">
        <f>E994+F994</f>
        <v>7533.6962999999996</v>
      </c>
      <c r="F995" s="24"/>
      <c r="G995" s="14"/>
      <c r="H995" s="15"/>
    </row>
    <row r="996" spans="1:8" x14ac:dyDescent="0.25">
      <c r="A996" s="18" t="s">
        <v>893</v>
      </c>
      <c r="B996" s="20" t="s">
        <v>894</v>
      </c>
      <c r="C996" s="14">
        <v>25</v>
      </c>
      <c r="D996" s="16">
        <f>15961.71+23305.98</f>
        <v>39267.69</v>
      </c>
      <c r="E996" s="15">
        <f>9298.9653-2009.2676-939.3372</f>
        <v>6350.3604999999998</v>
      </c>
      <c r="F996" s="15">
        <v>1404.6663000000001</v>
      </c>
      <c r="G996" s="14">
        <v>0.378</v>
      </c>
      <c r="H996" s="16">
        <f>D996*G996</f>
        <v>14843.186820000001</v>
      </c>
    </row>
    <row r="997" spans="1:8" x14ac:dyDescent="0.25">
      <c r="A997" s="29"/>
      <c r="B997" s="20"/>
      <c r="C997" s="14"/>
      <c r="D997" s="30"/>
      <c r="E997" s="15"/>
      <c r="F997" s="15"/>
      <c r="G997" s="14"/>
      <c r="H997" s="30"/>
    </row>
    <row r="998" spans="1:8" x14ac:dyDescent="0.25">
      <c r="A998" s="29"/>
      <c r="B998" s="20" t="s">
        <v>895</v>
      </c>
      <c r="C998" s="14">
        <v>17</v>
      </c>
      <c r="D998" s="30"/>
      <c r="E998" s="31">
        <f>E996+F996</f>
        <v>7755.0267999999996</v>
      </c>
      <c r="F998" s="32"/>
      <c r="G998" s="14">
        <v>0.378</v>
      </c>
      <c r="H998" s="30"/>
    </row>
    <row r="999" spans="1:8" x14ac:dyDescent="0.25">
      <c r="A999" s="19"/>
      <c r="B999" s="20"/>
      <c r="C999" s="14"/>
      <c r="D999" s="17"/>
      <c r="E999" s="33"/>
      <c r="F999" s="34"/>
      <c r="G999" s="14"/>
      <c r="H999" s="17"/>
    </row>
    <row r="1000" spans="1:8" ht="15.75" x14ac:dyDescent="0.25">
      <c r="A1000" s="20" t="s">
        <v>896</v>
      </c>
      <c r="B1000" s="20" t="s">
        <v>897</v>
      </c>
      <c r="C1000" s="14">
        <v>25</v>
      </c>
      <c r="D1000" s="15">
        <v>36256.400000000001</v>
      </c>
      <c r="E1000" s="6">
        <f>6161.315-2265.3238</f>
        <v>3895.9911999999995</v>
      </c>
      <c r="F1000" s="6">
        <v>1654.7227</v>
      </c>
      <c r="G1000" s="14">
        <v>0.378</v>
      </c>
      <c r="H1000" s="15">
        <f>D1000*G1000</f>
        <v>13704.9192</v>
      </c>
    </row>
    <row r="1001" spans="1:8" ht="15.75" x14ac:dyDescent="0.25">
      <c r="A1001" s="20"/>
      <c r="B1001" s="20"/>
      <c r="C1001" s="14"/>
      <c r="D1001" s="15"/>
      <c r="E1001" s="23">
        <f>E1000+F1000</f>
        <v>5550.7138999999997</v>
      </c>
      <c r="F1001" s="24"/>
      <c r="G1001" s="14"/>
      <c r="H1001" s="15"/>
    </row>
    <row r="1002" spans="1:8" ht="15.75" x14ac:dyDescent="0.25">
      <c r="A1002" s="18" t="s">
        <v>898</v>
      </c>
      <c r="B1002" s="20" t="s">
        <v>899</v>
      </c>
      <c r="C1002" s="28"/>
      <c r="D1002" s="15"/>
      <c r="E1002" s="6"/>
      <c r="F1002" s="6">
        <v>174.2</v>
      </c>
      <c r="G1002" s="14"/>
      <c r="H1002" s="15"/>
    </row>
    <row r="1003" spans="1:8" ht="15.75" x14ac:dyDescent="0.25">
      <c r="A1003" s="19"/>
      <c r="B1003" s="20"/>
      <c r="C1003" s="28"/>
      <c r="D1003" s="15"/>
      <c r="E1003" s="23">
        <f>E1002+F1002</f>
        <v>174.2</v>
      </c>
      <c r="F1003" s="24"/>
      <c r="G1003" s="14"/>
      <c r="H1003" s="15"/>
    </row>
    <row r="1004" spans="1:8" ht="15.75" x14ac:dyDescent="0.25">
      <c r="A1004" s="18" t="s">
        <v>900</v>
      </c>
      <c r="B1004" s="20" t="s">
        <v>901</v>
      </c>
      <c r="C1004" s="28"/>
      <c r="D1004" s="15"/>
      <c r="E1004" s="6"/>
      <c r="F1004" s="6">
        <f>368.1546+194.3638</f>
        <v>562.51840000000004</v>
      </c>
      <c r="G1004" s="14"/>
      <c r="H1004" s="15"/>
    </row>
    <row r="1005" spans="1:8" ht="15.75" x14ac:dyDescent="0.25">
      <c r="A1005" s="19"/>
      <c r="B1005" s="20"/>
      <c r="C1005" s="28"/>
      <c r="D1005" s="15"/>
      <c r="E1005" s="23">
        <f>E1004+F1004</f>
        <v>562.51840000000004</v>
      </c>
      <c r="F1005" s="24"/>
      <c r="G1005" s="14"/>
      <c r="H1005" s="15"/>
    </row>
    <row r="1006" spans="1:8" ht="15.75" x14ac:dyDescent="0.25">
      <c r="A1006" s="18" t="s">
        <v>902</v>
      </c>
      <c r="B1006" s="20" t="s">
        <v>903</v>
      </c>
      <c r="C1006" s="28"/>
      <c r="D1006" s="15"/>
      <c r="E1006" s="6"/>
      <c r="F1006" s="6">
        <v>308.85329999999999</v>
      </c>
      <c r="G1006" s="14"/>
      <c r="H1006" s="15"/>
    </row>
    <row r="1007" spans="1:8" ht="15.75" x14ac:dyDescent="0.25">
      <c r="A1007" s="19"/>
      <c r="B1007" s="20"/>
      <c r="C1007" s="28"/>
      <c r="D1007" s="15"/>
      <c r="E1007" s="23">
        <f>E1006+F1006</f>
        <v>308.85329999999999</v>
      </c>
      <c r="F1007" s="24"/>
      <c r="G1007" s="14"/>
      <c r="H1007" s="15"/>
    </row>
    <row r="1008" spans="1:8" ht="15.75" x14ac:dyDescent="0.25">
      <c r="A1008" s="18" t="s">
        <v>904</v>
      </c>
      <c r="B1008" s="20" t="s">
        <v>905</v>
      </c>
      <c r="C1008" s="28"/>
      <c r="D1008" s="15"/>
      <c r="E1008" s="6"/>
      <c r="F1008" s="6">
        <v>357.27730000000003</v>
      </c>
      <c r="G1008" s="14"/>
      <c r="H1008" s="15"/>
    </row>
    <row r="1009" spans="1:8" ht="15.75" x14ac:dyDescent="0.25">
      <c r="A1009" s="19"/>
      <c r="B1009" s="20"/>
      <c r="C1009" s="28"/>
      <c r="D1009" s="15"/>
      <c r="E1009" s="23">
        <f>E1008+F1008</f>
        <v>357.27730000000003</v>
      </c>
      <c r="F1009" s="24"/>
      <c r="G1009" s="14"/>
      <c r="H1009" s="15"/>
    </row>
    <row r="1010" spans="1:8" ht="15.75" x14ac:dyDescent="0.25">
      <c r="A1010" s="18" t="s">
        <v>906</v>
      </c>
      <c r="B1010" s="20" t="s">
        <v>907</v>
      </c>
      <c r="C1010" s="28"/>
      <c r="D1010" s="15"/>
      <c r="E1010" s="6"/>
      <c r="F1010" s="6">
        <v>410.92360000000002</v>
      </c>
      <c r="G1010" s="14"/>
      <c r="H1010" s="15"/>
    </row>
    <row r="1011" spans="1:8" ht="15.75" x14ac:dyDescent="0.25">
      <c r="A1011" s="19"/>
      <c r="B1011" s="20"/>
      <c r="C1011" s="28"/>
      <c r="D1011" s="15"/>
      <c r="E1011" s="23">
        <f>E1010+F1010</f>
        <v>410.92360000000002</v>
      </c>
      <c r="F1011" s="24"/>
      <c r="G1011" s="14"/>
      <c r="H1011" s="15"/>
    </row>
    <row r="1012" spans="1:8" ht="15.75" x14ac:dyDescent="0.25">
      <c r="A1012" s="18" t="s">
        <v>908</v>
      </c>
      <c r="B1012" s="20" t="s">
        <v>909</v>
      </c>
      <c r="C1012" s="28"/>
      <c r="D1012" s="15"/>
      <c r="E1012" s="6"/>
      <c r="F1012" s="6">
        <v>1349.2719999999999</v>
      </c>
      <c r="G1012" s="14"/>
      <c r="H1012" s="14"/>
    </row>
    <row r="1013" spans="1:8" ht="15.75" x14ac:dyDescent="0.25">
      <c r="A1013" s="19"/>
      <c r="B1013" s="20"/>
      <c r="C1013" s="28"/>
      <c r="D1013" s="15"/>
      <c r="E1013" s="23">
        <f>E1012+F1012</f>
        <v>1349.2719999999999</v>
      </c>
      <c r="F1013" s="24"/>
      <c r="G1013" s="14"/>
      <c r="H1013" s="14"/>
    </row>
    <row r="1014" spans="1:8" ht="15.75" x14ac:dyDescent="0.25">
      <c r="A1014" s="18" t="s">
        <v>910</v>
      </c>
      <c r="B1014" s="20" t="s">
        <v>911</v>
      </c>
      <c r="C1014" s="28"/>
      <c r="D1014" s="28"/>
      <c r="E1014" s="6"/>
      <c r="F1014" s="6">
        <v>190.1</v>
      </c>
      <c r="G1014" s="14"/>
      <c r="H1014" s="14"/>
    </row>
    <row r="1015" spans="1:8" ht="15.75" x14ac:dyDescent="0.25">
      <c r="A1015" s="19"/>
      <c r="B1015" s="20"/>
      <c r="C1015" s="28"/>
      <c r="D1015" s="28"/>
      <c r="E1015" s="23">
        <f>E1014+F1014</f>
        <v>190.1</v>
      </c>
      <c r="F1015" s="24"/>
      <c r="G1015" s="14"/>
      <c r="H1015" s="14"/>
    </row>
    <row r="1016" spans="1:8" ht="15.75" x14ac:dyDescent="0.25">
      <c r="A1016" s="18" t="s">
        <v>912</v>
      </c>
      <c r="B1016" s="20" t="s">
        <v>913</v>
      </c>
      <c r="C1016" s="21"/>
      <c r="D1016" s="21"/>
      <c r="E1016" s="6"/>
      <c r="F1016" s="6">
        <v>269.07909999999998</v>
      </c>
      <c r="G1016" s="2"/>
      <c r="H1016" s="2"/>
    </row>
    <row r="1017" spans="1:8" ht="15.75" x14ac:dyDescent="0.25">
      <c r="A1017" s="19"/>
      <c r="B1017" s="20"/>
      <c r="C1017" s="22"/>
      <c r="D1017" s="22"/>
      <c r="E1017" s="23">
        <f>E1016+F1016</f>
        <v>269.07909999999998</v>
      </c>
      <c r="F1017" s="24"/>
      <c r="G1017" s="2"/>
      <c r="H1017" s="2"/>
    </row>
    <row r="1018" spans="1:8" ht="15.75" x14ac:dyDescent="0.25">
      <c r="A1018" s="18" t="s">
        <v>914</v>
      </c>
      <c r="B1018" s="20" t="s">
        <v>915</v>
      </c>
      <c r="C1018" s="21"/>
      <c r="D1018" s="21"/>
      <c r="E1018" s="6"/>
      <c r="F1018" s="6">
        <v>168.58090000000001</v>
      </c>
      <c r="G1018" s="2"/>
      <c r="H1018" s="2"/>
    </row>
    <row r="1019" spans="1:8" ht="15.75" x14ac:dyDescent="0.25">
      <c r="A1019" s="19"/>
      <c r="B1019" s="20"/>
      <c r="C1019" s="22"/>
      <c r="D1019" s="22"/>
      <c r="E1019" s="23">
        <f>E1018+F1018</f>
        <v>168.58090000000001</v>
      </c>
      <c r="F1019" s="24"/>
      <c r="G1019" s="2"/>
      <c r="H1019" s="2"/>
    </row>
    <row r="1020" spans="1:8" ht="15.75" x14ac:dyDescent="0.25">
      <c r="A1020" s="18" t="s">
        <v>916</v>
      </c>
      <c r="B1020" s="20" t="s">
        <v>917</v>
      </c>
      <c r="C1020" s="21"/>
      <c r="D1020" s="21"/>
      <c r="E1020" s="6"/>
      <c r="F1020" s="6">
        <v>138.74459999999999</v>
      </c>
      <c r="G1020" s="2"/>
      <c r="H1020" s="2"/>
    </row>
    <row r="1021" spans="1:8" ht="15.75" x14ac:dyDescent="0.25">
      <c r="A1021" s="19"/>
      <c r="B1021" s="20"/>
      <c r="C1021" s="22"/>
      <c r="D1021" s="22"/>
      <c r="E1021" s="23">
        <f>E1020+F1020</f>
        <v>138.74459999999999</v>
      </c>
      <c r="F1021" s="24"/>
      <c r="G1021" s="2"/>
      <c r="H1021" s="2"/>
    </row>
    <row r="1022" spans="1:8" ht="15.75" x14ac:dyDescent="0.25">
      <c r="A1022" s="25" t="s">
        <v>918</v>
      </c>
      <c r="B1022" s="26"/>
      <c r="C1022" s="26"/>
      <c r="D1022" s="26"/>
      <c r="E1022" s="26"/>
      <c r="F1022" s="26"/>
      <c r="G1022" s="26"/>
      <c r="H1022" s="27"/>
    </row>
    <row r="1023" spans="1:8" ht="15.75" x14ac:dyDescent="0.25">
      <c r="A1023" s="14" t="s">
        <v>919</v>
      </c>
      <c r="B1023" s="14" t="s">
        <v>920</v>
      </c>
      <c r="C1023" s="14">
        <v>25</v>
      </c>
      <c r="D1023" s="15">
        <v>12063.6</v>
      </c>
      <c r="E1023" s="6">
        <v>2173.6102999999998</v>
      </c>
      <c r="F1023" s="6">
        <v>2391.1999999999998</v>
      </c>
      <c r="G1023" s="14">
        <v>0.378</v>
      </c>
      <c r="H1023" s="15">
        <f>D1023*G1023</f>
        <v>4560.0407999999998</v>
      </c>
    </row>
    <row r="1024" spans="1:8" ht="15.75" x14ac:dyDescent="0.25">
      <c r="A1024" s="14"/>
      <c r="B1024" s="14"/>
      <c r="C1024" s="14"/>
      <c r="D1024" s="15"/>
      <c r="E1024" s="15">
        <f>E1023+F1023</f>
        <v>4564.8102999999992</v>
      </c>
      <c r="F1024" s="15"/>
      <c r="G1024" s="14"/>
      <c r="H1024" s="15"/>
    </row>
    <row r="1025" spans="1:8" ht="15.75" x14ac:dyDescent="0.25">
      <c r="A1025" s="14" t="s">
        <v>921</v>
      </c>
      <c r="B1025" s="14" t="s">
        <v>922</v>
      </c>
      <c r="C1025" s="14">
        <v>25</v>
      </c>
      <c r="D1025" s="15">
        <v>24828.9</v>
      </c>
      <c r="E1025" s="6">
        <f>5215.9176-2000.595</f>
        <v>3215.3225999999995</v>
      </c>
      <c r="F1025" s="6">
        <v>1153.0518</v>
      </c>
      <c r="G1025" s="14">
        <v>0.378</v>
      </c>
      <c r="H1025" s="15">
        <f t="shared" ref="H1025:H1027" si="191">D1025*G1025</f>
        <v>9385.3242000000009</v>
      </c>
    </row>
    <row r="1026" spans="1:8" ht="15.75" x14ac:dyDescent="0.25">
      <c r="A1026" s="14"/>
      <c r="B1026" s="14"/>
      <c r="C1026" s="14"/>
      <c r="D1026" s="15"/>
      <c r="E1026" s="15">
        <f>E1025+F1025</f>
        <v>4368.3743999999997</v>
      </c>
      <c r="F1026" s="15"/>
      <c r="G1026" s="14"/>
      <c r="H1026" s="15"/>
    </row>
    <row r="1027" spans="1:8" ht="15.75" x14ac:dyDescent="0.25">
      <c r="A1027" s="14" t="s">
        <v>923</v>
      </c>
      <c r="B1027" s="14" t="s">
        <v>924</v>
      </c>
      <c r="C1027" s="14">
        <v>25</v>
      </c>
      <c r="D1027" s="15">
        <v>34763.699999999997</v>
      </c>
      <c r="E1027" s="6">
        <v>3256.6316999999999</v>
      </c>
      <c r="F1027" s="6">
        <v>1744.6437000000001</v>
      </c>
      <c r="G1027" s="14">
        <v>0.378</v>
      </c>
      <c r="H1027" s="15">
        <f t="shared" si="191"/>
        <v>13140.678599999999</v>
      </c>
    </row>
    <row r="1028" spans="1:8" ht="15.75" x14ac:dyDescent="0.25">
      <c r="A1028" s="14"/>
      <c r="B1028" s="14"/>
      <c r="C1028" s="14"/>
      <c r="D1028" s="15"/>
      <c r="E1028" s="15">
        <f>E1027+F1027</f>
        <v>5001.2754000000004</v>
      </c>
      <c r="F1028" s="15"/>
      <c r="G1028" s="14"/>
      <c r="H1028" s="15"/>
    </row>
    <row r="1029" spans="1:8" ht="15.75" x14ac:dyDescent="0.25">
      <c r="A1029" s="14" t="s">
        <v>925</v>
      </c>
      <c r="B1029" s="14" t="s">
        <v>926</v>
      </c>
      <c r="C1029" s="14"/>
      <c r="D1029" s="15"/>
      <c r="E1029" s="6"/>
      <c r="F1029" s="6">
        <f>1180.6542+631.497+337.643+0.5951+308.4464</f>
        <v>2458.8356999999996</v>
      </c>
      <c r="G1029" s="12"/>
      <c r="H1029" s="16"/>
    </row>
    <row r="1030" spans="1:8" ht="31.5" customHeight="1" x14ac:dyDescent="0.25">
      <c r="A1030" s="14"/>
      <c r="B1030" s="14"/>
      <c r="C1030" s="14"/>
      <c r="D1030" s="15"/>
      <c r="E1030" s="15">
        <f>E1029+F1029</f>
        <v>2458.8356999999996</v>
      </c>
      <c r="F1030" s="15"/>
      <c r="G1030" s="13"/>
      <c r="H1030" s="17"/>
    </row>
    <row r="1031" spans="1:8" ht="15.75" x14ac:dyDescent="0.25">
      <c r="A1031" s="14" t="s">
        <v>927</v>
      </c>
      <c r="B1031" s="14" t="s">
        <v>928</v>
      </c>
      <c r="C1031" s="14"/>
      <c r="D1031" s="15"/>
      <c r="E1031" s="6"/>
      <c r="F1031" s="6">
        <v>226.60380000000001</v>
      </c>
      <c r="G1031" s="14"/>
      <c r="H1031" s="15"/>
    </row>
    <row r="1032" spans="1:8" ht="15.75" x14ac:dyDescent="0.25">
      <c r="A1032" s="14"/>
      <c r="B1032" s="14"/>
      <c r="C1032" s="14"/>
      <c r="D1032" s="15"/>
      <c r="E1032" s="15">
        <f>E1031+F1031</f>
        <v>226.60380000000001</v>
      </c>
      <c r="F1032" s="15"/>
      <c r="G1032" s="14"/>
      <c r="H1032" s="15"/>
    </row>
    <row r="1033" spans="1:8" ht="15.75" x14ac:dyDescent="0.25">
      <c r="A1033" s="14" t="s">
        <v>929</v>
      </c>
      <c r="B1033" s="14" t="s">
        <v>930</v>
      </c>
      <c r="C1033" s="14"/>
      <c r="D1033" s="15"/>
      <c r="E1033" s="6"/>
      <c r="F1033" s="6">
        <v>226.6645</v>
      </c>
      <c r="G1033" s="14"/>
      <c r="H1033" s="15"/>
    </row>
    <row r="1034" spans="1:8" ht="15.75" x14ac:dyDescent="0.25">
      <c r="A1034" s="14"/>
      <c r="B1034" s="14"/>
      <c r="C1034" s="14"/>
      <c r="D1034" s="15"/>
      <c r="E1034" s="15">
        <f>E1033+F1033</f>
        <v>226.6645</v>
      </c>
      <c r="F1034" s="15"/>
      <c r="G1034" s="14"/>
      <c r="H1034" s="15"/>
    </row>
    <row r="1035" spans="1:8" ht="15.75" x14ac:dyDescent="0.25">
      <c r="A1035" s="14" t="s">
        <v>931</v>
      </c>
      <c r="B1035" s="14" t="s">
        <v>932</v>
      </c>
      <c r="C1035" s="14"/>
      <c r="D1035" s="15"/>
      <c r="E1035" s="6"/>
      <c r="F1035" s="6">
        <v>441.7552</v>
      </c>
      <c r="G1035" s="14"/>
      <c r="H1035" s="15"/>
    </row>
    <row r="1036" spans="1:8" ht="15.75" x14ac:dyDescent="0.25">
      <c r="A1036" s="14"/>
      <c r="B1036" s="14"/>
      <c r="C1036" s="14"/>
      <c r="D1036" s="15"/>
      <c r="E1036" s="15">
        <f>E1035+F1035</f>
        <v>441.7552</v>
      </c>
      <c r="F1036" s="15"/>
      <c r="G1036" s="14"/>
      <c r="H1036" s="15"/>
    </row>
    <row r="1037" spans="1:8" ht="15.75" x14ac:dyDescent="0.25">
      <c r="A1037" s="14" t="s">
        <v>933</v>
      </c>
      <c r="B1037" s="14" t="s">
        <v>934</v>
      </c>
      <c r="C1037" s="14"/>
      <c r="D1037" s="15"/>
      <c r="E1037" s="6"/>
      <c r="F1037" s="6">
        <v>448.12110000000001</v>
      </c>
      <c r="G1037" s="14"/>
      <c r="H1037" s="15"/>
    </row>
    <row r="1038" spans="1:8" ht="15.75" x14ac:dyDescent="0.25">
      <c r="A1038" s="14"/>
      <c r="B1038" s="14"/>
      <c r="C1038" s="14"/>
      <c r="D1038" s="15"/>
      <c r="E1038" s="15">
        <f>E1037+F1037</f>
        <v>448.12110000000001</v>
      </c>
      <c r="F1038" s="15"/>
      <c r="G1038" s="14"/>
      <c r="H1038" s="15"/>
    </row>
    <row r="1039" spans="1:8" ht="15.75" x14ac:dyDescent="0.25">
      <c r="A1039" s="14" t="s">
        <v>935</v>
      </c>
      <c r="B1039" s="14" t="s">
        <v>936</v>
      </c>
      <c r="C1039" s="14"/>
      <c r="D1039" s="15"/>
      <c r="E1039" s="6"/>
      <c r="F1039" s="6">
        <v>651.96320000000003</v>
      </c>
      <c r="G1039" s="14"/>
      <c r="H1039" s="15"/>
    </row>
    <row r="1040" spans="1:8" ht="15.75" x14ac:dyDescent="0.25">
      <c r="A1040" s="14"/>
      <c r="B1040" s="14"/>
      <c r="C1040" s="14"/>
      <c r="D1040" s="15"/>
      <c r="E1040" s="15">
        <f>E1039+F1039</f>
        <v>651.96320000000003</v>
      </c>
      <c r="F1040" s="15"/>
      <c r="G1040" s="14"/>
      <c r="H1040" s="15"/>
    </row>
    <row r="1041" spans="1:8" ht="15.75" x14ac:dyDescent="0.25">
      <c r="A1041" s="14" t="s">
        <v>937</v>
      </c>
      <c r="B1041" s="14" t="s">
        <v>938</v>
      </c>
      <c r="C1041" s="14"/>
      <c r="D1041" s="15"/>
      <c r="E1041" s="6"/>
      <c r="F1041" s="6">
        <v>528.9</v>
      </c>
      <c r="G1041" s="14"/>
      <c r="H1041" s="15"/>
    </row>
    <row r="1042" spans="1:8" ht="15.75" x14ac:dyDescent="0.25">
      <c r="A1042" s="14"/>
      <c r="B1042" s="14"/>
      <c r="C1042" s="14"/>
      <c r="D1042" s="15"/>
      <c r="E1042" s="15">
        <f>E1041+F1041</f>
        <v>528.9</v>
      </c>
      <c r="F1042" s="15"/>
      <c r="G1042" s="14"/>
      <c r="H1042" s="15"/>
    </row>
    <row r="1043" spans="1:8" ht="15.75" x14ac:dyDescent="0.25">
      <c r="A1043" s="25" t="s">
        <v>1043</v>
      </c>
      <c r="B1043" s="26"/>
      <c r="C1043" s="26"/>
      <c r="D1043" s="26"/>
      <c r="E1043" s="26"/>
      <c r="F1043" s="26"/>
      <c r="G1043" s="26"/>
      <c r="H1043" s="27"/>
    </row>
    <row r="1044" spans="1:8" ht="15.75" x14ac:dyDescent="0.25">
      <c r="A1044" s="12" t="s">
        <v>1072</v>
      </c>
      <c r="B1044" s="14" t="s">
        <v>1044</v>
      </c>
      <c r="C1044" s="12">
        <v>19</v>
      </c>
      <c r="D1044" s="12">
        <v>39972.300000000003</v>
      </c>
      <c r="E1044" s="11">
        <v>5576.91</v>
      </c>
      <c r="F1044" s="11">
        <v>1037.94</v>
      </c>
      <c r="G1044" s="59">
        <v>0.378</v>
      </c>
      <c r="H1044" s="64">
        <v>15109.53</v>
      </c>
    </row>
    <row r="1045" spans="1:8" ht="15.75" x14ac:dyDescent="0.25">
      <c r="A1045" s="13"/>
      <c r="B1045" s="14"/>
      <c r="C1045" s="13"/>
      <c r="D1045" s="13"/>
      <c r="E1045" s="64">
        <f>E1044+F1044</f>
        <v>6614.85</v>
      </c>
      <c r="F1045" s="64"/>
      <c r="G1045" s="59"/>
      <c r="H1045" s="64"/>
    </row>
    <row r="1046" spans="1:8" ht="15.75" x14ac:dyDescent="0.25">
      <c r="A1046" s="12" t="s">
        <v>1045</v>
      </c>
      <c r="B1046" s="14" t="s">
        <v>1046</v>
      </c>
      <c r="C1046" s="12">
        <v>19</v>
      </c>
      <c r="D1046" s="12">
        <v>33893.300000000003</v>
      </c>
      <c r="E1046" s="11">
        <v>7112.28</v>
      </c>
      <c r="F1046" s="11">
        <v>603.29</v>
      </c>
      <c r="G1046" s="59">
        <v>0.378</v>
      </c>
      <c r="H1046" s="64">
        <v>12811.67</v>
      </c>
    </row>
    <row r="1047" spans="1:8" ht="15.75" x14ac:dyDescent="0.25">
      <c r="A1047" s="13"/>
      <c r="B1047" s="14"/>
      <c r="C1047" s="13"/>
      <c r="D1047" s="13"/>
      <c r="E1047" s="64">
        <f>E1046+F1046</f>
        <v>7715.57</v>
      </c>
      <c r="F1047" s="64"/>
      <c r="G1047" s="59"/>
      <c r="H1047" s="64"/>
    </row>
    <row r="1048" spans="1:8" ht="15.75" x14ac:dyDescent="0.25">
      <c r="A1048" s="12" t="s">
        <v>1047</v>
      </c>
      <c r="B1048" s="14" t="s">
        <v>1048</v>
      </c>
      <c r="C1048" s="12">
        <v>25</v>
      </c>
      <c r="D1048" s="12">
        <v>40964.800000000003</v>
      </c>
      <c r="E1048" s="11">
        <v>2399.2199999999998</v>
      </c>
      <c r="F1048" s="11">
        <v>2794.65</v>
      </c>
      <c r="G1048" s="59">
        <v>0.378</v>
      </c>
      <c r="H1048" s="64">
        <v>15484.69</v>
      </c>
    </row>
    <row r="1049" spans="1:8" ht="15.75" x14ac:dyDescent="0.25">
      <c r="A1049" s="13"/>
      <c r="B1049" s="14"/>
      <c r="C1049" s="13"/>
      <c r="D1049" s="13"/>
      <c r="E1049" s="64">
        <f>E1048+F1048</f>
        <v>5193.87</v>
      </c>
      <c r="F1049" s="64"/>
      <c r="G1049" s="59"/>
      <c r="H1049" s="64"/>
    </row>
    <row r="1050" spans="1:8" ht="15.75" x14ac:dyDescent="0.25">
      <c r="A1050" s="12" t="s">
        <v>1049</v>
      </c>
      <c r="B1050" s="14" t="s">
        <v>1050</v>
      </c>
      <c r="C1050" s="12">
        <v>25</v>
      </c>
      <c r="D1050" s="12">
        <v>16610.2</v>
      </c>
      <c r="E1050" s="11">
        <v>1268.74</v>
      </c>
      <c r="F1050" s="11">
        <v>674.39</v>
      </c>
      <c r="G1050" s="59">
        <v>0.378</v>
      </c>
      <c r="H1050" s="64">
        <v>6278.66</v>
      </c>
    </row>
    <row r="1051" spans="1:8" ht="15.75" x14ac:dyDescent="0.25">
      <c r="A1051" s="13"/>
      <c r="B1051" s="14"/>
      <c r="C1051" s="13"/>
      <c r="D1051" s="13"/>
      <c r="E1051" s="64">
        <f>E1050+F1050</f>
        <v>1943.13</v>
      </c>
      <c r="F1051" s="64"/>
      <c r="G1051" s="59"/>
      <c r="H1051" s="64"/>
    </row>
    <row r="1052" spans="1:8" ht="15.75" x14ac:dyDescent="0.25">
      <c r="A1052" s="12" t="s">
        <v>1051</v>
      </c>
      <c r="B1052" s="14" t="s">
        <v>1052</v>
      </c>
      <c r="C1052" s="12">
        <v>25</v>
      </c>
      <c r="D1052" s="12">
        <v>57350.7</v>
      </c>
      <c r="E1052" s="11">
        <v>6841.07</v>
      </c>
      <c r="F1052" s="11">
        <v>923.55</v>
      </c>
      <c r="G1052" s="59">
        <v>0.378</v>
      </c>
      <c r="H1052" s="64">
        <v>21678.560000000001</v>
      </c>
    </row>
    <row r="1053" spans="1:8" ht="15.75" x14ac:dyDescent="0.25">
      <c r="A1053" s="13"/>
      <c r="B1053" s="14"/>
      <c r="C1053" s="13"/>
      <c r="D1053" s="13"/>
      <c r="E1053" s="64">
        <f>E1052+F1052</f>
        <v>7764.62</v>
      </c>
      <c r="F1053" s="64"/>
      <c r="G1053" s="59"/>
      <c r="H1053" s="64"/>
    </row>
    <row r="1054" spans="1:8" ht="15.75" x14ac:dyDescent="0.25">
      <c r="A1054" s="12" t="s">
        <v>1053</v>
      </c>
      <c r="B1054" s="14" t="s">
        <v>1054</v>
      </c>
      <c r="C1054" s="12">
        <v>17</v>
      </c>
      <c r="D1054" s="12">
        <v>15364.1</v>
      </c>
      <c r="E1054" s="11">
        <v>1559.38</v>
      </c>
      <c r="F1054" s="11">
        <v>715.31</v>
      </c>
      <c r="G1054" s="59">
        <v>0.378</v>
      </c>
      <c r="H1054" s="64">
        <v>5807.63</v>
      </c>
    </row>
    <row r="1055" spans="1:8" ht="15.75" x14ac:dyDescent="0.25">
      <c r="A1055" s="13"/>
      <c r="B1055" s="14"/>
      <c r="C1055" s="13"/>
      <c r="D1055" s="13"/>
      <c r="E1055" s="64">
        <f>E1054+F1054</f>
        <v>2274.69</v>
      </c>
      <c r="F1055" s="64"/>
      <c r="G1055" s="59"/>
      <c r="H1055" s="64"/>
    </row>
    <row r="1056" spans="1:8" ht="15.75" x14ac:dyDescent="0.25">
      <c r="A1056" s="12" t="s">
        <v>1055</v>
      </c>
      <c r="B1056" s="14" t="s">
        <v>1056</v>
      </c>
      <c r="C1056" s="12">
        <v>25</v>
      </c>
      <c r="D1056" s="12">
        <v>12269.2</v>
      </c>
      <c r="E1056" s="11">
        <v>1394.8</v>
      </c>
      <c r="F1056" s="11">
        <v>250.78</v>
      </c>
      <c r="G1056" s="59">
        <v>0.378</v>
      </c>
      <c r="H1056" s="64">
        <v>4637.76</v>
      </c>
    </row>
    <row r="1057" spans="1:8" ht="15.75" x14ac:dyDescent="0.25">
      <c r="A1057" s="13"/>
      <c r="B1057" s="14"/>
      <c r="C1057" s="13"/>
      <c r="D1057" s="13"/>
      <c r="E1057" s="64">
        <f>E1056+F1056</f>
        <v>1645.58</v>
      </c>
      <c r="F1057" s="64"/>
      <c r="G1057" s="59"/>
      <c r="H1057" s="64"/>
    </row>
    <row r="1058" spans="1:8" ht="15.75" x14ac:dyDescent="0.25">
      <c r="A1058" s="12" t="s">
        <v>1057</v>
      </c>
      <c r="B1058" s="14" t="s">
        <v>1058</v>
      </c>
      <c r="C1058" s="12">
        <v>19</v>
      </c>
      <c r="D1058" s="12">
        <v>37877.300000000003</v>
      </c>
      <c r="E1058" s="11">
        <v>6355.13</v>
      </c>
      <c r="F1058" s="11">
        <v>331.24</v>
      </c>
      <c r="G1058" s="59">
        <v>0.378</v>
      </c>
      <c r="H1058" s="64">
        <v>14317.62</v>
      </c>
    </row>
    <row r="1059" spans="1:8" ht="15.75" x14ac:dyDescent="0.25">
      <c r="A1059" s="13"/>
      <c r="B1059" s="14"/>
      <c r="C1059" s="13"/>
      <c r="D1059" s="13"/>
      <c r="E1059" s="64">
        <f>E1058+F1058</f>
        <v>6686.37</v>
      </c>
      <c r="F1059" s="64"/>
      <c r="G1059" s="59"/>
      <c r="H1059" s="64"/>
    </row>
    <row r="1060" spans="1:8" ht="15.75" x14ac:dyDescent="0.25">
      <c r="A1060" s="12" t="s">
        <v>1059</v>
      </c>
      <c r="B1060" s="14" t="s">
        <v>1060</v>
      </c>
      <c r="C1060" s="12">
        <v>25</v>
      </c>
      <c r="D1060" s="12">
        <v>17231.400000000001</v>
      </c>
      <c r="E1060" s="11">
        <v>7092.45</v>
      </c>
      <c r="F1060" s="11">
        <v>224.43</v>
      </c>
      <c r="G1060" s="59">
        <v>0.378</v>
      </c>
      <c r="H1060" s="64">
        <v>6513.47</v>
      </c>
    </row>
    <row r="1061" spans="1:8" ht="15.75" x14ac:dyDescent="0.25">
      <c r="A1061" s="13"/>
      <c r="B1061" s="14"/>
      <c r="C1061" s="13"/>
      <c r="D1061" s="13"/>
      <c r="E1061" s="64">
        <f>E1060+F1060</f>
        <v>7316.88</v>
      </c>
      <c r="F1061" s="64"/>
      <c r="G1061" s="59"/>
      <c r="H1061" s="64"/>
    </row>
    <row r="1062" spans="1:8" ht="15.75" x14ac:dyDescent="0.25">
      <c r="A1062" s="12" t="s">
        <v>1061</v>
      </c>
      <c r="B1062" s="14" t="s">
        <v>1062</v>
      </c>
      <c r="C1062" s="12">
        <v>25</v>
      </c>
      <c r="D1062" s="12">
        <v>19201.7</v>
      </c>
      <c r="E1062" s="11">
        <v>4552.1000000000004</v>
      </c>
      <c r="F1062" s="11">
        <v>86.28</v>
      </c>
      <c r="G1062" s="59">
        <v>0.378</v>
      </c>
      <c r="H1062" s="64">
        <v>7258.24</v>
      </c>
    </row>
    <row r="1063" spans="1:8" ht="15.75" x14ac:dyDescent="0.25">
      <c r="A1063" s="13"/>
      <c r="B1063" s="14"/>
      <c r="C1063" s="13"/>
      <c r="D1063" s="13"/>
      <c r="E1063" s="64">
        <f>E1062+F1062</f>
        <v>4638.38</v>
      </c>
      <c r="F1063" s="64"/>
      <c r="G1063" s="59"/>
      <c r="H1063" s="64"/>
    </row>
    <row r="1064" spans="1:8" ht="15.75" x14ac:dyDescent="0.25">
      <c r="A1064" s="12" t="s">
        <v>1063</v>
      </c>
      <c r="B1064" s="14" t="s">
        <v>1064</v>
      </c>
      <c r="C1064" s="12">
        <v>25</v>
      </c>
      <c r="D1064" s="12">
        <v>17579</v>
      </c>
      <c r="E1064" s="11">
        <v>6815.69</v>
      </c>
      <c r="F1064" s="11">
        <v>1194.5999999999999</v>
      </c>
      <c r="G1064" s="59">
        <v>0.378</v>
      </c>
      <c r="H1064" s="64">
        <v>6644.86</v>
      </c>
    </row>
    <row r="1065" spans="1:8" ht="15.75" x14ac:dyDescent="0.25">
      <c r="A1065" s="13"/>
      <c r="B1065" s="14"/>
      <c r="C1065" s="13"/>
      <c r="D1065" s="13"/>
      <c r="E1065" s="64">
        <f>E1064+F1064</f>
        <v>8010.2899999999991</v>
      </c>
      <c r="F1065" s="64"/>
      <c r="G1065" s="59"/>
      <c r="H1065" s="64"/>
    </row>
    <row r="1066" spans="1:8" ht="15.75" x14ac:dyDescent="0.25">
      <c r="A1066" s="12" t="s">
        <v>1065</v>
      </c>
      <c r="B1066" s="14" t="s">
        <v>1066</v>
      </c>
      <c r="C1066" s="12">
        <v>25</v>
      </c>
      <c r="D1066" s="12">
        <v>19224.5</v>
      </c>
      <c r="E1066" s="11">
        <v>6815.69</v>
      </c>
      <c r="F1066" s="11">
        <v>521.09</v>
      </c>
      <c r="G1066" s="59">
        <v>0.378</v>
      </c>
      <c r="H1066" s="64">
        <v>7266.86</v>
      </c>
    </row>
    <row r="1067" spans="1:8" ht="15.75" x14ac:dyDescent="0.25">
      <c r="A1067" s="13"/>
      <c r="B1067" s="14"/>
      <c r="C1067" s="13"/>
      <c r="D1067" s="13"/>
      <c r="E1067" s="64">
        <f>E1066+F1066</f>
        <v>7336.78</v>
      </c>
      <c r="F1067" s="64"/>
      <c r="G1067" s="59"/>
      <c r="H1067" s="64"/>
    </row>
    <row r="1068" spans="1:8" ht="15.75" x14ac:dyDescent="0.25">
      <c r="A1068" s="12" t="s">
        <v>1067</v>
      </c>
      <c r="B1068" s="12" t="s">
        <v>1068</v>
      </c>
      <c r="C1068" s="12" t="s">
        <v>1069</v>
      </c>
      <c r="D1068" s="12">
        <v>2201.85</v>
      </c>
      <c r="E1068" s="11">
        <v>1428.95</v>
      </c>
      <c r="F1068" s="11">
        <v>363.91</v>
      </c>
      <c r="G1068" s="59" t="s">
        <v>1069</v>
      </c>
      <c r="H1068" s="65" t="s">
        <v>1069</v>
      </c>
    </row>
    <row r="1069" spans="1:8" ht="15.75" x14ac:dyDescent="0.25">
      <c r="A1069" s="13"/>
      <c r="B1069" s="13"/>
      <c r="C1069" s="13"/>
      <c r="D1069" s="13"/>
      <c r="E1069" s="64">
        <f>E1068+F1068</f>
        <v>1792.8600000000001</v>
      </c>
      <c r="F1069" s="64"/>
      <c r="G1069" s="59"/>
      <c r="H1069" s="66"/>
    </row>
    <row r="1070" spans="1:8" ht="15.75" x14ac:dyDescent="0.25">
      <c r="A1070" s="12" t="s">
        <v>1070</v>
      </c>
      <c r="B1070" s="12" t="s">
        <v>1071</v>
      </c>
      <c r="C1070" s="12" t="s">
        <v>1069</v>
      </c>
      <c r="D1070" s="12">
        <v>92.03</v>
      </c>
      <c r="E1070" s="11">
        <v>0</v>
      </c>
      <c r="F1070" s="11">
        <v>812.26</v>
      </c>
      <c r="G1070" s="59" t="s">
        <v>1069</v>
      </c>
      <c r="H1070" s="65" t="s">
        <v>1069</v>
      </c>
    </row>
    <row r="1071" spans="1:8" ht="15.75" x14ac:dyDescent="0.25">
      <c r="A1071" s="13"/>
      <c r="B1071" s="13"/>
      <c r="C1071" s="13"/>
      <c r="D1071" s="13"/>
      <c r="E1071" s="64">
        <f>E1070+F1070</f>
        <v>812.26</v>
      </c>
      <c r="F1071" s="64"/>
      <c r="G1071" s="59"/>
      <c r="H1071" s="66"/>
    </row>
    <row r="1073" spans="1:8" ht="113.25" customHeight="1" x14ac:dyDescent="0.25">
      <c r="A1073" s="67" t="s">
        <v>1073</v>
      </c>
      <c r="B1073" s="68"/>
      <c r="C1073" s="68"/>
      <c r="D1073" s="68"/>
      <c r="E1073" s="68"/>
      <c r="F1073" s="68"/>
      <c r="G1073" s="68"/>
      <c r="H1073" s="68"/>
    </row>
  </sheetData>
  <mergeCells count="3695">
    <mergeCell ref="A1068:A1069"/>
    <mergeCell ref="B1068:B1069"/>
    <mergeCell ref="C1068:C1069"/>
    <mergeCell ref="D1068:D1069"/>
    <mergeCell ref="G1068:G1069"/>
    <mergeCell ref="H1068:H1069"/>
    <mergeCell ref="E1069:F1069"/>
    <mergeCell ref="A1070:A1071"/>
    <mergeCell ref="B1070:B1071"/>
    <mergeCell ref="C1070:C1071"/>
    <mergeCell ref="D1070:D1071"/>
    <mergeCell ref="G1070:G1071"/>
    <mergeCell ref="H1070:H1071"/>
    <mergeCell ref="E1071:F1071"/>
    <mergeCell ref="A1073:H1073"/>
    <mergeCell ref="A1062:A1063"/>
    <mergeCell ref="B1062:B1063"/>
    <mergeCell ref="C1062:C1063"/>
    <mergeCell ref="D1062:D1063"/>
    <mergeCell ref="G1062:G1063"/>
    <mergeCell ref="H1062:H1063"/>
    <mergeCell ref="E1063:F1063"/>
    <mergeCell ref="A1064:A1065"/>
    <mergeCell ref="B1064:B1065"/>
    <mergeCell ref="C1064:C1065"/>
    <mergeCell ref="D1064:D1065"/>
    <mergeCell ref="G1064:G1065"/>
    <mergeCell ref="H1064:H1065"/>
    <mergeCell ref="E1065:F1065"/>
    <mergeCell ref="A1066:A1067"/>
    <mergeCell ref="B1066:B1067"/>
    <mergeCell ref="C1066:C1067"/>
    <mergeCell ref="D1066:D1067"/>
    <mergeCell ref="G1066:G1067"/>
    <mergeCell ref="H1066:H1067"/>
    <mergeCell ref="E1067:F1067"/>
    <mergeCell ref="A1056:A1057"/>
    <mergeCell ref="B1056:B1057"/>
    <mergeCell ref="C1056:C1057"/>
    <mergeCell ref="D1056:D1057"/>
    <mergeCell ref="G1056:G1057"/>
    <mergeCell ref="H1056:H1057"/>
    <mergeCell ref="E1057:F1057"/>
    <mergeCell ref="A1058:A1059"/>
    <mergeCell ref="B1058:B1059"/>
    <mergeCell ref="C1058:C1059"/>
    <mergeCell ref="D1058:D1059"/>
    <mergeCell ref="G1058:G1059"/>
    <mergeCell ref="H1058:H1059"/>
    <mergeCell ref="E1059:F1059"/>
    <mergeCell ref="A1060:A1061"/>
    <mergeCell ref="B1060:B1061"/>
    <mergeCell ref="C1060:C1061"/>
    <mergeCell ref="D1060:D1061"/>
    <mergeCell ref="G1060:G1061"/>
    <mergeCell ref="H1060:H1061"/>
    <mergeCell ref="E1061:F1061"/>
    <mergeCell ref="A1050:A1051"/>
    <mergeCell ref="B1050:B1051"/>
    <mergeCell ref="C1050:C1051"/>
    <mergeCell ref="D1050:D1051"/>
    <mergeCell ref="G1050:G1051"/>
    <mergeCell ref="H1050:H1051"/>
    <mergeCell ref="E1051:F1051"/>
    <mergeCell ref="A1052:A1053"/>
    <mergeCell ref="B1052:B1053"/>
    <mergeCell ref="C1052:C1053"/>
    <mergeCell ref="D1052:D1053"/>
    <mergeCell ref="G1052:G1053"/>
    <mergeCell ref="H1052:H1053"/>
    <mergeCell ref="E1053:F1053"/>
    <mergeCell ref="A1054:A1055"/>
    <mergeCell ref="B1054:B1055"/>
    <mergeCell ref="C1054:C1055"/>
    <mergeCell ref="D1054:D1055"/>
    <mergeCell ref="G1054:G1055"/>
    <mergeCell ref="H1054:H1055"/>
    <mergeCell ref="E1055:F1055"/>
    <mergeCell ref="A1043:H1043"/>
    <mergeCell ref="A1044:A1045"/>
    <mergeCell ref="B1044:B1045"/>
    <mergeCell ref="C1044:C1045"/>
    <mergeCell ref="D1044:D1045"/>
    <mergeCell ref="G1044:G1045"/>
    <mergeCell ref="H1044:H1045"/>
    <mergeCell ref="E1045:F1045"/>
    <mergeCell ref="A1046:A1047"/>
    <mergeCell ref="B1046:B1047"/>
    <mergeCell ref="C1046:C1047"/>
    <mergeCell ref="D1046:D1047"/>
    <mergeCell ref="G1046:G1047"/>
    <mergeCell ref="H1046:H1047"/>
    <mergeCell ref="E1047:F1047"/>
    <mergeCell ref="A1048:A1049"/>
    <mergeCell ref="B1048:B1049"/>
    <mergeCell ref="C1048:C1049"/>
    <mergeCell ref="D1048:D1049"/>
    <mergeCell ref="G1048:G1049"/>
    <mergeCell ref="H1048:H1049"/>
    <mergeCell ref="E1049:F1049"/>
    <mergeCell ref="A5:H5"/>
    <mergeCell ref="A156:H156"/>
    <mergeCell ref="A108:A109"/>
    <mergeCell ref="B108:B109"/>
    <mergeCell ref="C108:C109"/>
    <mergeCell ref="D108:D109"/>
    <mergeCell ref="G108:G109"/>
    <mergeCell ref="H108:H109"/>
    <mergeCell ref="E109:F109"/>
    <mergeCell ref="A104:A105"/>
    <mergeCell ref="B104:B105"/>
    <mergeCell ref="C104:C105"/>
    <mergeCell ref="D104:D105"/>
    <mergeCell ref="G104:G105"/>
    <mergeCell ref="H104:H105"/>
    <mergeCell ref="E105:F105"/>
    <mergeCell ref="A106:A107"/>
    <mergeCell ref="A94:A95"/>
    <mergeCell ref="B94:B95"/>
    <mergeCell ref="C94:C95"/>
    <mergeCell ref="D94:D95"/>
    <mergeCell ref="G94:G95"/>
    <mergeCell ref="H94:H95"/>
    <mergeCell ref="E95:F95"/>
    <mergeCell ref="A96:A97"/>
    <mergeCell ref="B96:B97"/>
    <mergeCell ref="C96:C97"/>
    <mergeCell ref="D96:D97"/>
    <mergeCell ref="G96:G97"/>
    <mergeCell ref="H96:H97"/>
    <mergeCell ref="E97:F97"/>
    <mergeCell ref="B106:B107"/>
    <mergeCell ref="C106:C107"/>
    <mergeCell ref="D106:D107"/>
    <mergeCell ref="G106:G107"/>
    <mergeCell ref="H106:H107"/>
    <mergeCell ref="E107:F107"/>
    <mergeCell ref="A98:A99"/>
    <mergeCell ref="B98:B99"/>
    <mergeCell ref="C98:C99"/>
    <mergeCell ref="D98:D99"/>
    <mergeCell ref="G98:G99"/>
    <mergeCell ref="H98:H99"/>
    <mergeCell ref="E99:F99"/>
    <mergeCell ref="A100:A101"/>
    <mergeCell ref="B100:B101"/>
    <mergeCell ref="C100:C101"/>
    <mergeCell ref="D100:D101"/>
    <mergeCell ref="E101:F101"/>
    <mergeCell ref="G100:G101"/>
    <mergeCell ref="H100:H101"/>
    <mergeCell ref="A102:A103"/>
    <mergeCell ref="B102:B103"/>
    <mergeCell ref="C102:C103"/>
    <mergeCell ref="D102:D103"/>
    <mergeCell ref="G102:G103"/>
    <mergeCell ref="H102:H103"/>
    <mergeCell ref="E103:F103"/>
    <mergeCell ref="A88:A89"/>
    <mergeCell ref="B88:B89"/>
    <mergeCell ref="C88:C89"/>
    <mergeCell ref="D88:D89"/>
    <mergeCell ref="G88:G89"/>
    <mergeCell ref="H88:H89"/>
    <mergeCell ref="E89:F89"/>
    <mergeCell ref="A90:A91"/>
    <mergeCell ref="B90:B91"/>
    <mergeCell ref="C90:C91"/>
    <mergeCell ref="D90:D91"/>
    <mergeCell ref="G90:G91"/>
    <mergeCell ref="H90:H91"/>
    <mergeCell ref="E91:F91"/>
    <mergeCell ref="A92:A93"/>
    <mergeCell ref="B92:B93"/>
    <mergeCell ref="C92:C93"/>
    <mergeCell ref="D92:D93"/>
    <mergeCell ref="G92:G93"/>
    <mergeCell ref="H92:H93"/>
    <mergeCell ref="E93:F93"/>
    <mergeCell ref="A82:A83"/>
    <mergeCell ref="B82:B83"/>
    <mergeCell ref="C82:C83"/>
    <mergeCell ref="D82:D83"/>
    <mergeCell ref="G82:G83"/>
    <mergeCell ref="H82:H83"/>
    <mergeCell ref="E83:F83"/>
    <mergeCell ref="A84:A85"/>
    <mergeCell ref="B84:B85"/>
    <mergeCell ref="C84:C85"/>
    <mergeCell ref="D84:D85"/>
    <mergeCell ref="G84:G85"/>
    <mergeCell ref="H84:H85"/>
    <mergeCell ref="E85:F85"/>
    <mergeCell ref="A86:A87"/>
    <mergeCell ref="B86:B87"/>
    <mergeCell ref="C86:C87"/>
    <mergeCell ref="D86:D87"/>
    <mergeCell ref="G86:G87"/>
    <mergeCell ref="H86:H87"/>
    <mergeCell ref="E87:F87"/>
    <mergeCell ref="A76:A77"/>
    <mergeCell ref="B76:B77"/>
    <mergeCell ref="C76:C77"/>
    <mergeCell ref="D76:D77"/>
    <mergeCell ref="G76:G77"/>
    <mergeCell ref="H76:H77"/>
    <mergeCell ref="E77:F77"/>
    <mergeCell ref="A78:A79"/>
    <mergeCell ref="B78:B79"/>
    <mergeCell ref="C78:C79"/>
    <mergeCell ref="D78:D79"/>
    <mergeCell ref="G78:G79"/>
    <mergeCell ref="H78:H79"/>
    <mergeCell ref="E79:F79"/>
    <mergeCell ref="A80:A81"/>
    <mergeCell ref="B80:B81"/>
    <mergeCell ref="C80:C81"/>
    <mergeCell ref="D80:D81"/>
    <mergeCell ref="G80:G81"/>
    <mergeCell ref="H80:H81"/>
    <mergeCell ref="E81:F81"/>
    <mergeCell ref="H2:H3"/>
    <mergeCell ref="A2:D2"/>
    <mergeCell ref="E2:F2"/>
    <mergeCell ref="G2:G3"/>
    <mergeCell ref="E7:F7"/>
    <mergeCell ref="A6:A7"/>
    <mergeCell ref="B6:B7"/>
    <mergeCell ref="C6:C7"/>
    <mergeCell ref="D6:D7"/>
    <mergeCell ref="G6:G7"/>
    <mergeCell ref="H6:H7"/>
    <mergeCell ref="A74:A75"/>
    <mergeCell ref="B74:B75"/>
    <mergeCell ref="C74:C75"/>
    <mergeCell ref="D74:D75"/>
    <mergeCell ref="G74:G75"/>
    <mergeCell ref="H74:H75"/>
    <mergeCell ref="E75:F75"/>
    <mergeCell ref="H14:H15"/>
    <mergeCell ref="D16:D17"/>
    <mergeCell ref="G16:G17"/>
    <mergeCell ref="A14:A15"/>
    <mergeCell ref="C14:C15"/>
    <mergeCell ref="A16:A17"/>
    <mergeCell ref="C16:C17"/>
    <mergeCell ref="E17:F17"/>
    <mergeCell ref="H16:H17"/>
    <mergeCell ref="G10:G11"/>
    <mergeCell ref="H10:H11"/>
    <mergeCell ref="A8:A9"/>
    <mergeCell ref="B8:B9"/>
    <mergeCell ref="C8:C9"/>
    <mergeCell ref="D8:D9"/>
    <mergeCell ref="G8:G9"/>
    <mergeCell ref="G12:G13"/>
    <mergeCell ref="H12:H13"/>
    <mergeCell ref="A12:A13"/>
    <mergeCell ref="B12:B13"/>
    <mergeCell ref="C12:C13"/>
    <mergeCell ref="D12:D13"/>
    <mergeCell ref="E13:F13"/>
    <mergeCell ref="C10:C11"/>
    <mergeCell ref="B10:B11"/>
    <mergeCell ref="A10:A11"/>
    <mergeCell ref="H8:H9"/>
    <mergeCell ref="E9:F9"/>
    <mergeCell ref="E11:F11"/>
    <mergeCell ref="D10:D11"/>
    <mergeCell ref="A20:A21"/>
    <mergeCell ref="C20:C21"/>
    <mergeCell ref="A22:A23"/>
    <mergeCell ref="C22:C23"/>
    <mergeCell ref="A18:A19"/>
    <mergeCell ref="C18:C19"/>
    <mergeCell ref="D18:D19"/>
    <mergeCell ref="G18:G19"/>
    <mergeCell ref="H18:H19"/>
    <mergeCell ref="E19:F19"/>
    <mergeCell ref="B18:B19"/>
    <mergeCell ref="B20:B21"/>
    <mergeCell ref="D22:D23"/>
    <mergeCell ref="G22:G23"/>
    <mergeCell ref="H22:H23"/>
    <mergeCell ref="E23:F23"/>
    <mergeCell ref="D20:D21"/>
    <mergeCell ref="G20:G21"/>
    <mergeCell ref="H20:H21"/>
    <mergeCell ref="E21:F21"/>
    <mergeCell ref="B22:B23"/>
    <mergeCell ref="A30:A31"/>
    <mergeCell ref="B30:B31"/>
    <mergeCell ref="C30:C31"/>
    <mergeCell ref="D30:D31"/>
    <mergeCell ref="G30:G31"/>
    <mergeCell ref="H30:H31"/>
    <mergeCell ref="E31:F31"/>
    <mergeCell ref="A28:A29"/>
    <mergeCell ref="B28:B29"/>
    <mergeCell ref="C28:C29"/>
    <mergeCell ref="D28:D29"/>
    <mergeCell ref="G28:G29"/>
    <mergeCell ref="H24:H25"/>
    <mergeCell ref="E25:F25"/>
    <mergeCell ref="A26:A27"/>
    <mergeCell ref="B26:B27"/>
    <mergeCell ref="C26:C27"/>
    <mergeCell ref="D26:D27"/>
    <mergeCell ref="G26:G27"/>
    <mergeCell ref="H26:H27"/>
    <mergeCell ref="E27:F27"/>
    <mergeCell ref="A24:A25"/>
    <mergeCell ref="B24:B25"/>
    <mergeCell ref="C24:C25"/>
    <mergeCell ref="D24:D25"/>
    <mergeCell ref="G24:G25"/>
    <mergeCell ref="A36:A37"/>
    <mergeCell ref="B36:B37"/>
    <mergeCell ref="C36:C37"/>
    <mergeCell ref="D36:D37"/>
    <mergeCell ref="G36:G37"/>
    <mergeCell ref="E33:F33"/>
    <mergeCell ref="A34:A35"/>
    <mergeCell ref="B34:B35"/>
    <mergeCell ref="C34:C35"/>
    <mergeCell ref="D34:D35"/>
    <mergeCell ref="G34:G35"/>
    <mergeCell ref="H34:H35"/>
    <mergeCell ref="E35:F35"/>
    <mergeCell ref="A32:A33"/>
    <mergeCell ref="B32:B33"/>
    <mergeCell ref="C32:C33"/>
    <mergeCell ref="D32:D33"/>
    <mergeCell ref="G32:G33"/>
    <mergeCell ref="A42:A43"/>
    <mergeCell ref="B42:B43"/>
    <mergeCell ref="C42:C43"/>
    <mergeCell ref="D42:D43"/>
    <mergeCell ref="G42:G43"/>
    <mergeCell ref="H42:H43"/>
    <mergeCell ref="E43:F43"/>
    <mergeCell ref="A40:A41"/>
    <mergeCell ref="B40:B41"/>
    <mergeCell ref="C40:C41"/>
    <mergeCell ref="D40:D41"/>
    <mergeCell ref="G40:G41"/>
    <mergeCell ref="A38:A39"/>
    <mergeCell ref="B38:B39"/>
    <mergeCell ref="C38:C39"/>
    <mergeCell ref="D38:D39"/>
    <mergeCell ref="G38:G39"/>
    <mergeCell ref="H38:H39"/>
    <mergeCell ref="E39:F39"/>
    <mergeCell ref="A48:A49"/>
    <mergeCell ref="B48:B49"/>
    <mergeCell ref="C48:C49"/>
    <mergeCell ref="D48:D49"/>
    <mergeCell ref="G48:G49"/>
    <mergeCell ref="A46:A47"/>
    <mergeCell ref="B46:B47"/>
    <mergeCell ref="C46:C47"/>
    <mergeCell ref="D46:D47"/>
    <mergeCell ref="G46:G47"/>
    <mergeCell ref="H46:H47"/>
    <mergeCell ref="E47:F47"/>
    <mergeCell ref="A44:A45"/>
    <mergeCell ref="B44:B45"/>
    <mergeCell ref="C44:C45"/>
    <mergeCell ref="D44:D45"/>
    <mergeCell ref="G44:G45"/>
    <mergeCell ref="H66:H67"/>
    <mergeCell ref="A54:A55"/>
    <mergeCell ref="B54:B55"/>
    <mergeCell ref="C54:C55"/>
    <mergeCell ref="D54:D55"/>
    <mergeCell ref="G54:G55"/>
    <mergeCell ref="H54:H55"/>
    <mergeCell ref="E55:F55"/>
    <mergeCell ref="A52:A53"/>
    <mergeCell ref="B52:B53"/>
    <mergeCell ref="C52:C53"/>
    <mergeCell ref="D52:D53"/>
    <mergeCell ref="G52:G53"/>
    <mergeCell ref="A50:A51"/>
    <mergeCell ref="B50:B51"/>
    <mergeCell ref="C50:C51"/>
    <mergeCell ref="D50:D51"/>
    <mergeCell ref="G50:G51"/>
    <mergeCell ref="H50:H51"/>
    <mergeCell ref="E51:F51"/>
    <mergeCell ref="A56:A57"/>
    <mergeCell ref="B56:B57"/>
    <mergeCell ref="C56:C57"/>
    <mergeCell ref="D56:D57"/>
    <mergeCell ref="G56:G57"/>
    <mergeCell ref="A72:A73"/>
    <mergeCell ref="B72:B73"/>
    <mergeCell ref="C72:C73"/>
    <mergeCell ref="D72:D73"/>
    <mergeCell ref="G72:G73"/>
    <mergeCell ref="B60:B61"/>
    <mergeCell ref="C60:C61"/>
    <mergeCell ref="D60:D61"/>
    <mergeCell ref="G60:G61"/>
    <mergeCell ref="E61:F61"/>
    <mergeCell ref="A60:A61"/>
    <mergeCell ref="C58:C59"/>
    <mergeCell ref="D58:D59"/>
    <mergeCell ref="G58:G59"/>
    <mergeCell ref="G68:G69"/>
    <mergeCell ref="E69:F69"/>
    <mergeCell ref="E67:F67"/>
    <mergeCell ref="G66:G67"/>
    <mergeCell ref="A64:A65"/>
    <mergeCell ref="E73:F73"/>
    <mergeCell ref="E63:F63"/>
    <mergeCell ref="G62:G63"/>
    <mergeCell ref="D62:D63"/>
    <mergeCell ref="C62:C63"/>
    <mergeCell ref="B62:B63"/>
    <mergeCell ref="A62:A63"/>
    <mergeCell ref="A68:A69"/>
    <mergeCell ref="G1:H1"/>
    <mergeCell ref="B1:E1"/>
    <mergeCell ref="E65:F65"/>
    <mergeCell ref="H64:H65"/>
    <mergeCell ref="G64:G65"/>
    <mergeCell ref="D64:D65"/>
    <mergeCell ref="C64:C65"/>
    <mergeCell ref="B64:B65"/>
    <mergeCell ref="H58:H59"/>
    <mergeCell ref="E59:F59"/>
    <mergeCell ref="H60:H61"/>
    <mergeCell ref="H52:H53"/>
    <mergeCell ref="E53:F53"/>
    <mergeCell ref="H48:H49"/>
    <mergeCell ref="E49:F49"/>
    <mergeCell ref="H44:H45"/>
    <mergeCell ref="E45:F45"/>
    <mergeCell ref="H40:H41"/>
    <mergeCell ref="H56:H57"/>
    <mergeCell ref="E57:F57"/>
    <mergeCell ref="E41:F41"/>
    <mergeCell ref="H36:H37"/>
    <mergeCell ref="E37:F37"/>
    <mergeCell ref="H32:H33"/>
    <mergeCell ref="H62:H63"/>
    <mergeCell ref="H28:H29"/>
    <mergeCell ref="E29:F29"/>
    <mergeCell ref="E15:F15"/>
    <mergeCell ref="B14:B15"/>
    <mergeCell ref="B16:B17"/>
    <mergeCell ref="D14:D15"/>
    <mergeCell ref="G14:G15"/>
    <mergeCell ref="B110:B111"/>
    <mergeCell ref="C110:C111"/>
    <mergeCell ref="D110:D111"/>
    <mergeCell ref="G110:G111"/>
    <mergeCell ref="H110:H111"/>
    <mergeCell ref="E111:F111"/>
    <mergeCell ref="A112:A113"/>
    <mergeCell ref="B112:B113"/>
    <mergeCell ref="C112:C113"/>
    <mergeCell ref="D112:D113"/>
    <mergeCell ref="G112:G113"/>
    <mergeCell ref="H112:H113"/>
    <mergeCell ref="E113:F113"/>
    <mergeCell ref="A110:A111"/>
    <mergeCell ref="A58:A59"/>
    <mergeCell ref="B58:B59"/>
    <mergeCell ref="A70:A71"/>
    <mergeCell ref="B70:B71"/>
    <mergeCell ref="C70:C71"/>
    <mergeCell ref="D70:D71"/>
    <mergeCell ref="G70:G71"/>
    <mergeCell ref="H70:H71"/>
    <mergeCell ref="E71:F71"/>
    <mergeCell ref="D66:D67"/>
    <mergeCell ref="C66:C67"/>
    <mergeCell ref="B66:B67"/>
    <mergeCell ref="A66:A67"/>
    <mergeCell ref="D68:D69"/>
    <mergeCell ref="H72:H73"/>
    <mergeCell ref="B68:B69"/>
    <mergeCell ref="C68:C69"/>
    <mergeCell ref="H68:H69"/>
    <mergeCell ref="A120:A121"/>
    <mergeCell ref="B120:B121"/>
    <mergeCell ref="C120:C121"/>
    <mergeCell ref="D120:D121"/>
    <mergeCell ref="G120:G121"/>
    <mergeCell ref="H120:H121"/>
    <mergeCell ref="E121:F121"/>
    <mergeCell ref="A118:A119"/>
    <mergeCell ref="B118:B119"/>
    <mergeCell ref="C118:C119"/>
    <mergeCell ref="D118:D119"/>
    <mergeCell ref="G118:G119"/>
    <mergeCell ref="H118:H119"/>
    <mergeCell ref="E119:F119"/>
    <mergeCell ref="A114:A115"/>
    <mergeCell ref="B114:B115"/>
    <mergeCell ref="C114:C115"/>
    <mergeCell ref="D114:D115"/>
    <mergeCell ref="G114:G115"/>
    <mergeCell ref="H114:H115"/>
    <mergeCell ref="E115:F115"/>
    <mergeCell ref="A116:A117"/>
    <mergeCell ref="B116:B117"/>
    <mergeCell ref="C116:C117"/>
    <mergeCell ref="D116:D117"/>
    <mergeCell ref="G116:G117"/>
    <mergeCell ref="H116:H117"/>
    <mergeCell ref="E117:F117"/>
    <mergeCell ref="B124:B125"/>
    <mergeCell ref="C124:C125"/>
    <mergeCell ref="D124:D125"/>
    <mergeCell ref="G124:G125"/>
    <mergeCell ref="H124:H125"/>
    <mergeCell ref="E125:F125"/>
    <mergeCell ref="A126:A127"/>
    <mergeCell ref="B126:B127"/>
    <mergeCell ref="C126:C127"/>
    <mergeCell ref="D126:D127"/>
    <mergeCell ref="G126:G127"/>
    <mergeCell ref="H126:H127"/>
    <mergeCell ref="E127:F127"/>
    <mergeCell ref="A124:A125"/>
    <mergeCell ref="A122:A123"/>
    <mergeCell ref="B122:B123"/>
    <mergeCell ref="C122:C123"/>
    <mergeCell ref="D122:D123"/>
    <mergeCell ref="G122:G123"/>
    <mergeCell ref="H122:H123"/>
    <mergeCell ref="E123:F123"/>
    <mergeCell ref="A132:A133"/>
    <mergeCell ref="B132:B133"/>
    <mergeCell ref="C132:C133"/>
    <mergeCell ref="D132:D133"/>
    <mergeCell ref="G132:G133"/>
    <mergeCell ref="H132:H133"/>
    <mergeCell ref="E133:F133"/>
    <mergeCell ref="A134:A135"/>
    <mergeCell ref="B134:B135"/>
    <mergeCell ref="C134:C135"/>
    <mergeCell ref="D134:D135"/>
    <mergeCell ref="G134:G135"/>
    <mergeCell ref="H134:H135"/>
    <mergeCell ref="E135:F135"/>
    <mergeCell ref="A128:A129"/>
    <mergeCell ref="B128:B129"/>
    <mergeCell ref="C128:C129"/>
    <mergeCell ref="D128:D129"/>
    <mergeCell ref="G128:G129"/>
    <mergeCell ref="H128:H129"/>
    <mergeCell ref="E129:F129"/>
    <mergeCell ref="A130:A131"/>
    <mergeCell ref="B130:B131"/>
    <mergeCell ref="C130:C131"/>
    <mergeCell ref="D130:D131"/>
    <mergeCell ref="G130:G131"/>
    <mergeCell ref="H130:H131"/>
    <mergeCell ref="E131:F131"/>
    <mergeCell ref="A140:A141"/>
    <mergeCell ref="B140:B141"/>
    <mergeCell ref="C140:C141"/>
    <mergeCell ref="D140:D141"/>
    <mergeCell ref="G140:G141"/>
    <mergeCell ref="H140:H141"/>
    <mergeCell ref="E141:F141"/>
    <mergeCell ref="A138:A139"/>
    <mergeCell ref="B138:B139"/>
    <mergeCell ref="C138:C139"/>
    <mergeCell ref="D138:D139"/>
    <mergeCell ref="G138:G139"/>
    <mergeCell ref="H138:H139"/>
    <mergeCell ref="E139:F139"/>
    <mergeCell ref="A136:A137"/>
    <mergeCell ref="B136:B137"/>
    <mergeCell ref="C136:C137"/>
    <mergeCell ref="D136:D137"/>
    <mergeCell ref="G136:G137"/>
    <mergeCell ref="H136:H137"/>
    <mergeCell ref="E137:F137"/>
    <mergeCell ref="B144:B145"/>
    <mergeCell ref="C144:C145"/>
    <mergeCell ref="D144:D145"/>
    <mergeCell ref="G144:G145"/>
    <mergeCell ref="H144:H145"/>
    <mergeCell ref="E145:F145"/>
    <mergeCell ref="A146:A147"/>
    <mergeCell ref="B146:B147"/>
    <mergeCell ref="C146:C147"/>
    <mergeCell ref="D146:D147"/>
    <mergeCell ref="G146:G147"/>
    <mergeCell ref="H146:H147"/>
    <mergeCell ref="E147:F147"/>
    <mergeCell ref="A144:A145"/>
    <mergeCell ref="A142:A143"/>
    <mergeCell ref="B142:B143"/>
    <mergeCell ref="C142:C143"/>
    <mergeCell ref="D142:D143"/>
    <mergeCell ref="G142:G143"/>
    <mergeCell ref="H142:H143"/>
    <mergeCell ref="E143:F143"/>
    <mergeCell ref="A152:A153"/>
    <mergeCell ref="B152:B153"/>
    <mergeCell ref="C152:C153"/>
    <mergeCell ref="D152:D153"/>
    <mergeCell ref="G152:G153"/>
    <mergeCell ref="H152:H153"/>
    <mergeCell ref="E153:F153"/>
    <mergeCell ref="A148:A149"/>
    <mergeCell ref="B148:B149"/>
    <mergeCell ref="C148:C149"/>
    <mergeCell ref="D148:D149"/>
    <mergeCell ref="G148:G149"/>
    <mergeCell ref="H148:H149"/>
    <mergeCell ref="E149:F149"/>
    <mergeCell ref="A150:A151"/>
    <mergeCell ref="B150:B151"/>
    <mergeCell ref="C150:C151"/>
    <mergeCell ref="D150:D151"/>
    <mergeCell ref="G150:G151"/>
    <mergeCell ref="H150:H151"/>
    <mergeCell ref="E151:F151"/>
    <mergeCell ref="A157:A158"/>
    <mergeCell ref="B157:B158"/>
    <mergeCell ref="C157:C158"/>
    <mergeCell ref="D157:D158"/>
    <mergeCell ref="G157:G158"/>
    <mergeCell ref="H157:H158"/>
    <mergeCell ref="E158:F158"/>
    <mergeCell ref="A159:A160"/>
    <mergeCell ref="B159:B160"/>
    <mergeCell ref="C159:C160"/>
    <mergeCell ref="D159:D160"/>
    <mergeCell ref="G159:G160"/>
    <mergeCell ref="H159:H160"/>
    <mergeCell ref="E160:F160"/>
    <mergeCell ref="A154:A155"/>
    <mergeCell ref="B154:B155"/>
    <mergeCell ref="C154:C155"/>
    <mergeCell ref="D154:D155"/>
    <mergeCell ref="G154:G155"/>
    <mergeCell ref="H154:H155"/>
    <mergeCell ref="E155:F155"/>
    <mergeCell ref="A165:A166"/>
    <mergeCell ref="B165:B166"/>
    <mergeCell ref="C165:C166"/>
    <mergeCell ref="D165:D166"/>
    <mergeCell ref="G165:G166"/>
    <mergeCell ref="H165:H166"/>
    <mergeCell ref="E166:F166"/>
    <mergeCell ref="A167:A168"/>
    <mergeCell ref="B167:B168"/>
    <mergeCell ref="C167:C168"/>
    <mergeCell ref="D167:D168"/>
    <mergeCell ref="G167:G168"/>
    <mergeCell ref="H167:H168"/>
    <mergeCell ref="E168:F168"/>
    <mergeCell ref="A161:A162"/>
    <mergeCell ref="B161:B162"/>
    <mergeCell ref="C161:C162"/>
    <mergeCell ref="D161:D162"/>
    <mergeCell ref="G161:G162"/>
    <mergeCell ref="H161:H162"/>
    <mergeCell ref="E162:F162"/>
    <mergeCell ref="A163:A164"/>
    <mergeCell ref="B163:B164"/>
    <mergeCell ref="C163:C164"/>
    <mergeCell ref="D163:D164"/>
    <mergeCell ref="G163:G164"/>
    <mergeCell ref="H163:H164"/>
    <mergeCell ref="E164:F164"/>
    <mergeCell ref="A173:A174"/>
    <mergeCell ref="B173:B174"/>
    <mergeCell ref="C173:C174"/>
    <mergeCell ref="D173:D174"/>
    <mergeCell ref="G173:G174"/>
    <mergeCell ref="H173:H174"/>
    <mergeCell ref="E174:F174"/>
    <mergeCell ref="A175:A176"/>
    <mergeCell ref="B175:B176"/>
    <mergeCell ref="C175:C176"/>
    <mergeCell ref="D175:D176"/>
    <mergeCell ref="G175:G176"/>
    <mergeCell ref="H175:H176"/>
    <mergeCell ref="E176:F176"/>
    <mergeCell ref="A169:A170"/>
    <mergeCell ref="B169:B170"/>
    <mergeCell ref="C169:C170"/>
    <mergeCell ref="D169:D170"/>
    <mergeCell ref="G169:G170"/>
    <mergeCell ref="H169:H170"/>
    <mergeCell ref="E170:F170"/>
    <mergeCell ref="A171:A172"/>
    <mergeCell ref="B171:B172"/>
    <mergeCell ref="C171:C172"/>
    <mergeCell ref="D171:D172"/>
    <mergeCell ref="G171:G172"/>
    <mergeCell ref="H171:H172"/>
    <mergeCell ref="E172:F172"/>
    <mergeCell ref="A181:A182"/>
    <mergeCell ref="B181:B182"/>
    <mergeCell ref="C181:C182"/>
    <mergeCell ref="D181:D182"/>
    <mergeCell ref="G181:G182"/>
    <mergeCell ref="H181:H182"/>
    <mergeCell ref="E182:F182"/>
    <mergeCell ref="A183:A184"/>
    <mergeCell ref="B183:B184"/>
    <mergeCell ref="C183:C184"/>
    <mergeCell ref="D183:D184"/>
    <mergeCell ref="G183:G184"/>
    <mergeCell ref="H183:H184"/>
    <mergeCell ref="E184:F184"/>
    <mergeCell ref="A177:A178"/>
    <mergeCell ref="B177:B178"/>
    <mergeCell ref="C177:C178"/>
    <mergeCell ref="D177:D178"/>
    <mergeCell ref="G177:G178"/>
    <mergeCell ref="H177:H178"/>
    <mergeCell ref="E178:F178"/>
    <mergeCell ref="A179:A180"/>
    <mergeCell ref="B179:B180"/>
    <mergeCell ref="C179:C180"/>
    <mergeCell ref="D179:D180"/>
    <mergeCell ref="G179:G180"/>
    <mergeCell ref="H179:H180"/>
    <mergeCell ref="E180:F180"/>
    <mergeCell ref="A189:A190"/>
    <mergeCell ref="B189:B190"/>
    <mergeCell ref="C189:C190"/>
    <mergeCell ref="D189:D190"/>
    <mergeCell ref="G189:G190"/>
    <mergeCell ref="H189:H190"/>
    <mergeCell ref="E190:F190"/>
    <mergeCell ref="A191:A192"/>
    <mergeCell ref="B191:B192"/>
    <mergeCell ref="C191:C192"/>
    <mergeCell ref="D191:D192"/>
    <mergeCell ref="G191:G192"/>
    <mergeCell ref="H191:H192"/>
    <mergeCell ref="E192:F192"/>
    <mergeCell ref="A185:A186"/>
    <mergeCell ref="B185:B186"/>
    <mergeCell ref="C185:C186"/>
    <mergeCell ref="D185:D186"/>
    <mergeCell ref="G185:G186"/>
    <mergeCell ref="H185:H186"/>
    <mergeCell ref="E186:F186"/>
    <mergeCell ref="A187:A188"/>
    <mergeCell ref="B187:B188"/>
    <mergeCell ref="C187:C188"/>
    <mergeCell ref="D187:D188"/>
    <mergeCell ref="G187:G188"/>
    <mergeCell ref="H187:H188"/>
    <mergeCell ref="E188:F188"/>
    <mergeCell ref="A197:A198"/>
    <mergeCell ref="B197:B198"/>
    <mergeCell ref="C197:C198"/>
    <mergeCell ref="D197:D198"/>
    <mergeCell ref="G197:G198"/>
    <mergeCell ref="H197:H198"/>
    <mergeCell ref="E198:F198"/>
    <mergeCell ref="A199:A200"/>
    <mergeCell ref="B199:B200"/>
    <mergeCell ref="C199:C200"/>
    <mergeCell ref="D199:D200"/>
    <mergeCell ref="G199:G200"/>
    <mergeCell ref="H199:H200"/>
    <mergeCell ref="E200:F200"/>
    <mergeCell ref="A193:A194"/>
    <mergeCell ref="B193:B194"/>
    <mergeCell ref="C193:C194"/>
    <mergeCell ref="D193:D194"/>
    <mergeCell ref="G193:G194"/>
    <mergeCell ref="H193:H194"/>
    <mergeCell ref="E194:F194"/>
    <mergeCell ref="A195:A196"/>
    <mergeCell ref="B195:B196"/>
    <mergeCell ref="C195:C196"/>
    <mergeCell ref="D195:D196"/>
    <mergeCell ref="G195:G196"/>
    <mergeCell ref="H195:H196"/>
    <mergeCell ref="E196:F196"/>
    <mergeCell ref="A205:A206"/>
    <mergeCell ref="B205:B206"/>
    <mergeCell ref="C205:C206"/>
    <mergeCell ref="D205:D206"/>
    <mergeCell ref="G205:G206"/>
    <mergeCell ref="H205:H206"/>
    <mergeCell ref="E206:F206"/>
    <mergeCell ref="A207:A208"/>
    <mergeCell ref="B207:B208"/>
    <mergeCell ref="C207:C208"/>
    <mergeCell ref="D207:D208"/>
    <mergeCell ref="G207:G208"/>
    <mergeCell ref="H207:H208"/>
    <mergeCell ref="E208:F208"/>
    <mergeCell ref="A201:A202"/>
    <mergeCell ref="B201:B202"/>
    <mergeCell ref="C201:C202"/>
    <mergeCell ref="D201:D202"/>
    <mergeCell ref="G201:G202"/>
    <mergeCell ref="H201:H202"/>
    <mergeCell ref="E202:F202"/>
    <mergeCell ref="A203:A204"/>
    <mergeCell ref="B203:B204"/>
    <mergeCell ref="C203:C204"/>
    <mergeCell ref="D203:D204"/>
    <mergeCell ref="G203:G204"/>
    <mergeCell ref="H203:H204"/>
    <mergeCell ref="E204:F204"/>
    <mergeCell ref="A213:A214"/>
    <mergeCell ref="B213:B214"/>
    <mergeCell ref="C213:C214"/>
    <mergeCell ref="D213:D214"/>
    <mergeCell ref="G213:G214"/>
    <mergeCell ref="H213:H214"/>
    <mergeCell ref="E214:F214"/>
    <mergeCell ref="A215:A216"/>
    <mergeCell ref="B215:B216"/>
    <mergeCell ref="C215:C216"/>
    <mergeCell ref="D215:D216"/>
    <mergeCell ref="G215:G216"/>
    <mergeCell ref="H215:H216"/>
    <mergeCell ref="E216:F216"/>
    <mergeCell ref="A209:A210"/>
    <mergeCell ref="B209:B210"/>
    <mergeCell ref="C209:C210"/>
    <mergeCell ref="D209:D210"/>
    <mergeCell ref="G209:G210"/>
    <mergeCell ref="H209:H210"/>
    <mergeCell ref="E210:F210"/>
    <mergeCell ref="A211:A212"/>
    <mergeCell ref="B211:B212"/>
    <mergeCell ref="C211:C212"/>
    <mergeCell ref="D211:D212"/>
    <mergeCell ref="G211:G212"/>
    <mergeCell ref="H211:H212"/>
    <mergeCell ref="E212:F212"/>
    <mergeCell ref="A221:A222"/>
    <mergeCell ref="B221:B222"/>
    <mergeCell ref="C221:C222"/>
    <mergeCell ref="D221:D222"/>
    <mergeCell ref="G221:G222"/>
    <mergeCell ref="H221:H222"/>
    <mergeCell ref="E222:F222"/>
    <mergeCell ref="A223:A224"/>
    <mergeCell ref="B223:B224"/>
    <mergeCell ref="C223:C224"/>
    <mergeCell ref="D223:D224"/>
    <mergeCell ref="G223:G224"/>
    <mergeCell ref="H223:H224"/>
    <mergeCell ref="E224:F224"/>
    <mergeCell ref="A217:A218"/>
    <mergeCell ref="B217:B218"/>
    <mergeCell ref="C217:C218"/>
    <mergeCell ref="D217:D218"/>
    <mergeCell ref="G217:G218"/>
    <mergeCell ref="H217:H218"/>
    <mergeCell ref="E218:F218"/>
    <mergeCell ref="A219:A220"/>
    <mergeCell ref="B219:B220"/>
    <mergeCell ref="C219:C220"/>
    <mergeCell ref="D219:D220"/>
    <mergeCell ref="G219:G220"/>
    <mergeCell ref="H219:H220"/>
    <mergeCell ref="E220:F220"/>
    <mergeCell ref="A229:A230"/>
    <mergeCell ref="B229:B230"/>
    <mergeCell ref="C229:C230"/>
    <mergeCell ref="D229:D230"/>
    <mergeCell ref="G229:G230"/>
    <mergeCell ref="H229:H230"/>
    <mergeCell ref="E230:F230"/>
    <mergeCell ref="A225:A226"/>
    <mergeCell ref="B225:B226"/>
    <mergeCell ref="C225:C226"/>
    <mergeCell ref="D225:D226"/>
    <mergeCell ref="G225:G226"/>
    <mergeCell ref="H225:H226"/>
    <mergeCell ref="E226:F226"/>
    <mergeCell ref="A227:A228"/>
    <mergeCell ref="B227:B228"/>
    <mergeCell ref="C227:C228"/>
    <mergeCell ref="D227:D228"/>
    <mergeCell ref="G227:G228"/>
    <mergeCell ref="H227:H228"/>
    <mergeCell ref="E228:F228"/>
    <mergeCell ref="A248:A249"/>
    <mergeCell ref="B248:B249"/>
    <mergeCell ref="C248:C249"/>
    <mergeCell ref="D248:D249"/>
    <mergeCell ref="G248:G249"/>
    <mergeCell ref="H248:H249"/>
    <mergeCell ref="E249:F249"/>
    <mergeCell ref="A242:A243"/>
    <mergeCell ref="B242:B243"/>
    <mergeCell ref="C242:C243"/>
    <mergeCell ref="D242:D243"/>
    <mergeCell ref="G242:G243"/>
    <mergeCell ref="H242:H243"/>
    <mergeCell ref="E243:F243"/>
    <mergeCell ref="A244:A245"/>
    <mergeCell ref="B244:B245"/>
    <mergeCell ref="C244:C245"/>
    <mergeCell ref="D244:D245"/>
    <mergeCell ref="G244:G245"/>
    <mergeCell ref="H244:H245"/>
    <mergeCell ref="E245:F245"/>
    <mergeCell ref="A246:A247"/>
    <mergeCell ref="B246:B247"/>
    <mergeCell ref="C246:C247"/>
    <mergeCell ref="D246:D247"/>
    <mergeCell ref="G246:G247"/>
    <mergeCell ref="H246:H247"/>
    <mergeCell ref="E247:F247"/>
    <mergeCell ref="H268:H269"/>
    <mergeCell ref="E269:F269"/>
    <mergeCell ref="A258:A259"/>
    <mergeCell ref="B258:B259"/>
    <mergeCell ref="C258:C259"/>
    <mergeCell ref="D258:D259"/>
    <mergeCell ref="G258:G259"/>
    <mergeCell ref="H258:H259"/>
    <mergeCell ref="E259:F259"/>
    <mergeCell ref="A260:A261"/>
    <mergeCell ref="B260:B261"/>
    <mergeCell ref="E257:F257"/>
    <mergeCell ref="G256:G257"/>
    <mergeCell ref="H256:H257"/>
    <mergeCell ref="A250:A251"/>
    <mergeCell ref="B250:B251"/>
    <mergeCell ref="C250:C251"/>
    <mergeCell ref="D250:D251"/>
    <mergeCell ref="G250:G251"/>
    <mergeCell ref="H250:H251"/>
    <mergeCell ref="E251:F251"/>
    <mergeCell ref="A252:A253"/>
    <mergeCell ref="B252:B253"/>
    <mergeCell ref="C252:C253"/>
    <mergeCell ref="C256:C257"/>
    <mergeCell ref="D256:D257"/>
    <mergeCell ref="A256:A257"/>
    <mergeCell ref="B256:B257"/>
    <mergeCell ref="D252:D253"/>
    <mergeCell ref="G252:G253"/>
    <mergeCell ref="B268:B269"/>
    <mergeCell ref="C268:C269"/>
    <mergeCell ref="A270:A271"/>
    <mergeCell ref="B270:B271"/>
    <mergeCell ref="A238:A239"/>
    <mergeCell ref="B238:B239"/>
    <mergeCell ref="C238:C239"/>
    <mergeCell ref="D238:D239"/>
    <mergeCell ref="G238:G239"/>
    <mergeCell ref="H238:H239"/>
    <mergeCell ref="E239:F239"/>
    <mergeCell ref="A240:A241"/>
    <mergeCell ref="B240:B241"/>
    <mergeCell ref="C240:C241"/>
    <mergeCell ref="D240:D241"/>
    <mergeCell ref="G240:G241"/>
    <mergeCell ref="H240:H241"/>
    <mergeCell ref="E241:F241"/>
    <mergeCell ref="C270:C271"/>
    <mergeCell ref="D270:D271"/>
    <mergeCell ref="G270:G271"/>
    <mergeCell ref="H270:H271"/>
    <mergeCell ref="E271:F271"/>
    <mergeCell ref="A264:A265"/>
    <mergeCell ref="B264:B265"/>
    <mergeCell ref="C264:C265"/>
    <mergeCell ref="D264:D265"/>
    <mergeCell ref="G264:G265"/>
    <mergeCell ref="H264:H265"/>
    <mergeCell ref="E265:F265"/>
    <mergeCell ref="D268:D269"/>
    <mergeCell ref="G268:G269"/>
    <mergeCell ref="C260:C261"/>
    <mergeCell ref="D260:D261"/>
    <mergeCell ref="A292:A293"/>
    <mergeCell ref="B292:B293"/>
    <mergeCell ref="C292:C293"/>
    <mergeCell ref="D292:D293"/>
    <mergeCell ref="H252:H253"/>
    <mergeCell ref="E253:F253"/>
    <mergeCell ref="A254:A255"/>
    <mergeCell ref="B254:B255"/>
    <mergeCell ref="C254:C255"/>
    <mergeCell ref="D254:D255"/>
    <mergeCell ref="G254:G255"/>
    <mergeCell ref="H254:H255"/>
    <mergeCell ref="E255:F255"/>
    <mergeCell ref="A284:A285"/>
    <mergeCell ref="B284:B285"/>
    <mergeCell ref="C284:C285"/>
    <mergeCell ref="D284:D285"/>
    <mergeCell ref="G284:G285"/>
    <mergeCell ref="H284:H285"/>
    <mergeCell ref="E285:F285"/>
    <mergeCell ref="A278:A279"/>
    <mergeCell ref="B278:B279"/>
    <mergeCell ref="C278:C279"/>
    <mergeCell ref="D278:D279"/>
    <mergeCell ref="A266:A267"/>
    <mergeCell ref="B266:B267"/>
    <mergeCell ref="C266:C267"/>
    <mergeCell ref="D266:D267"/>
    <mergeCell ref="G266:G267"/>
    <mergeCell ref="H266:H267"/>
    <mergeCell ref="E267:F267"/>
    <mergeCell ref="A268:A269"/>
    <mergeCell ref="A286:A287"/>
    <mergeCell ref="B286:B287"/>
    <mergeCell ref="C286:C287"/>
    <mergeCell ref="D286:D287"/>
    <mergeCell ref="G286:G287"/>
    <mergeCell ref="H286:H287"/>
    <mergeCell ref="E287:F287"/>
    <mergeCell ref="A288:A289"/>
    <mergeCell ref="B288:B289"/>
    <mergeCell ref="C288:C289"/>
    <mergeCell ref="D288:D289"/>
    <mergeCell ref="G288:G289"/>
    <mergeCell ref="H288:H289"/>
    <mergeCell ref="E289:F289"/>
    <mergeCell ref="A290:A291"/>
    <mergeCell ref="B290:B291"/>
    <mergeCell ref="C290:C291"/>
    <mergeCell ref="D290:D291"/>
    <mergeCell ref="G290:G291"/>
    <mergeCell ref="H290:H291"/>
    <mergeCell ref="E291:F291"/>
    <mergeCell ref="A302:A303"/>
    <mergeCell ref="B302:B303"/>
    <mergeCell ref="C302:C303"/>
    <mergeCell ref="D302:D303"/>
    <mergeCell ref="G302:G303"/>
    <mergeCell ref="H302:H303"/>
    <mergeCell ref="E303:F303"/>
    <mergeCell ref="A304:A305"/>
    <mergeCell ref="B304:B305"/>
    <mergeCell ref="A300:A301"/>
    <mergeCell ref="B300:B301"/>
    <mergeCell ref="C300:C301"/>
    <mergeCell ref="D300:D301"/>
    <mergeCell ref="G300:G301"/>
    <mergeCell ref="H300:H301"/>
    <mergeCell ref="E301:F301"/>
    <mergeCell ref="C296:C297"/>
    <mergeCell ref="D296:D297"/>
    <mergeCell ref="G296:G297"/>
    <mergeCell ref="H296:H297"/>
    <mergeCell ref="E297:F297"/>
    <mergeCell ref="A298:A299"/>
    <mergeCell ref="B298:B299"/>
    <mergeCell ref="G308:G309"/>
    <mergeCell ref="H308:H309"/>
    <mergeCell ref="E309:F309"/>
    <mergeCell ref="A310:A311"/>
    <mergeCell ref="B310:B311"/>
    <mergeCell ref="C310:C311"/>
    <mergeCell ref="D310:D311"/>
    <mergeCell ref="G310:G311"/>
    <mergeCell ref="H310:H311"/>
    <mergeCell ref="E311:F311"/>
    <mergeCell ref="A306:A307"/>
    <mergeCell ref="B306:B307"/>
    <mergeCell ref="C306:C307"/>
    <mergeCell ref="D306:D307"/>
    <mergeCell ref="G306:G307"/>
    <mergeCell ref="H306:H307"/>
    <mergeCell ref="E307:F307"/>
    <mergeCell ref="A322:A323"/>
    <mergeCell ref="B322:B323"/>
    <mergeCell ref="D280:D281"/>
    <mergeCell ref="G280:G281"/>
    <mergeCell ref="H280:H281"/>
    <mergeCell ref="E281:F281"/>
    <mergeCell ref="A282:A283"/>
    <mergeCell ref="B282:B283"/>
    <mergeCell ref="C282:C283"/>
    <mergeCell ref="D282:D283"/>
    <mergeCell ref="G282:G283"/>
    <mergeCell ref="H282:H283"/>
    <mergeCell ref="E283:F283"/>
    <mergeCell ref="C298:C299"/>
    <mergeCell ref="D298:D299"/>
    <mergeCell ref="G298:G299"/>
    <mergeCell ref="H298:H299"/>
    <mergeCell ref="E299:F299"/>
    <mergeCell ref="G312:G313"/>
    <mergeCell ref="H312:H313"/>
    <mergeCell ref="E313:F313"/>
    <mergeCell ref="A314:A315"/>
    <mergeCell ref="B314:B315"/>
    <mergeCell ref="C314:C315"/>
    <mergeCell ref="D314:D315"/>
    <mergeCell ref="G314:G315"/>
    <mergeCell ref="H314:H315"/>
    <mergeCell ref="E315:F315"/>
    <mergeCell ref="A308:A309"/>
    <mergeCell ref="B308:B309"/>
    <mergeCell ref="C308:C309"/>
    <mergeCell ref="D308:D309"/>
    <mergeCell ref="H272:H273"/>
    <mergeCell ref="E273:F273"/>
    <mergeCell ref="A274:A275"/>
    <mergeCell ref="B274:B275"/>
    <mergeCell ref="C274:C275"/>
    <mergeCell ref="D274:D275"/>
    <mergeCell ref="G274:G275"/>
    <mergeCell ref="H274:H275"/>
    <mergeCell ref="E275:F275"/>
    <mergeCell ref="G278:G279"/>
    <mergeCell ref="H278:H279"/>
    <mergeCell ref="E279:F279"/>
    <mergeCell ref="A280:A281"/>
    <mergeCell ref="B280:B281"/>
    <mergeCell ref="C280:C281"/>
    <mergeCell ref="A276:A277"/>
    <mergeCell ref="B276:B277"/>
    <mergeCell ref="C276:C277"/>
    <mergeCell ref="D276:D277"/>
    <mergeCell ref="G276:G277"/>
    <mergeCell ref="H276:H277"/>
    <mergeCell ref="E277:F277"/>
    <mergeCell ref="A272:A273"/>
    <mergeCell ref="B272:B273"/>
    <mergeCell ref="C272:C273"/>
    <mergeCell ref="D272:D273"/>
    <mergeCell ref="G272:G273"/>
    <mergeCell ref="G294:G295"/>
    <mergeCell ref="H294:H295"/>
    <mergeCell ref="E295:F295"/>
    <mergeCell ref="A296:A297"/>
    <mergeCell ref="B296:B297"/>
    <mergeCell ref="H304:H305"/>
    <mergeCell ref="E305:F305"/>
    <mergeCell ref="A324:A325"/>
    <mergeCell ref="B324:B325"/>
    <mergeCell ref="C324:C325"/>
    <mergeCell ref="D324:D325"/>
    <mergeCell ref="G324:G325"/>
    <mergeCell ref="H324:H325"/>
    <mergeCell ref="E325:F325"/>
    <mergeCell ref="C322:C323"/>
    <mergeCell ref="D322:D323"/>
    <mergeCell ref="G322:G323"/>
    <mergeCell ref="H322:H323"/>
    <mergeCell ref="E323:F323"/>
    <mergeCell ref="A316:A317"/>
    <mergeCell ref="B316:B317"/>
    <mergeCell ref="C316:C317"/>
    <mergeCell ref="D316:D317"/>
    <mergeCell ref="G316:G317"/>
    <mergeCell ref="H316:H317"/>
    <mergeCell ref="A320:A321"/>
    <mergeCell ref="B320:B321"/>
    <mergeCell ref="C320:C321"/>
    <mergeCell ref="D320:D321"/>
    <mergeCell ref="G320:G321"/>
    <mergeCell ref="H320:H321"/>
    <mergeCell ref="E321:F321"/>
    <mergeCell ref="A424:A425"/>
    <mergeCell ref="B424:B425"/>
    <mergeCell ref="C424:C425"/>
    <mergeCell ref="D424:D425"/>
    <mergeCell ref="G424:G425"/>
    <mergeCell ref="H424:H425"/>
    <mergeCell ref="E425:F425"/>
    <mergeCell ref="A334:A335"/>
    <mergeCell ref="B334:B335"/>
    <mergeCell ref="C334:C335"/>
    <mergeCell ref="D334:D335"/>
    <mergeCell ref="G334:G335"/>
    <mergeCell ref="H334:H335"/>
    <mergeCell ref="E335:F335"/>
    <mergeCell ref="A336:A337"/>
    <mergeCell ref="B336:B337"/>
    <mergeCell ref="C336:C337"/>
    <mergeCell ref="D336:D337"/>
    <mergeCell ref="G336:G337"/>
    <mergeCell ref="H336:H337"/>
    <mergeCell ref="A352:A353"/>
    <mergeCell ref="B352:B353"/>
    <mergeCell ref="C352:C353"/>
    <mergeCell ref="D352:D353"/>
    <mergeCell ref="G352:G353"/>
    <mergeCell ref="H352:H353"/>
    <mergeCell ref="E353:F353"/>
    <mergeCell ref="B338:B339"/>
    <mergeCell ref="C338:C339"/>
    <mergeCell ref="D338:D339"/>
    <mergeCell ref="A422:A423"/>
    <mergeCell ref="B422:B423"/>
    <mergeCell ref="G260:G261"/>
    <mergeCell ref="H260:H261"/>
    <mergeCell ref="E261:F261"/>
    <mergeCell ref="A262:A263"/>
    <mergeCell ref="B262:B263"/>
    <mergeCell ref="C262:C263"/>
    <mergeCell ref="D262:D263"/>
    <mergeCell ref="G262:G263"/>
    <mergeCell ref="H262:H263"/>
    <mergeCell ref="E263:F263"/>
    <mergeCell ref="C304:C305"/>
    <mergeCell ref="D304:D305"/>
    <mergeCell ref="G304:G305"/>
    <mergeCell ref="E317:F317"/>
    <mergeCell ref="A318:A319"/>
    <mergeCell ref="B318:B319"/>
    <mergeCell ref="C318:C319"/>
    <mergeCell ref="D318:D319"/>
    <mergeCell ref="G318:G319"/>
    <mergeCell ref="H318:H319"/>
    <mergeCell ref="E319:F319"/>
    <mergeCell ref="A312:A313"/>
    <mergeCell ref="B312:B313"/>
    <mergeCell ref="C312:C313"/>
    <mergeCell ref="D312:D313"/>
    <mergeCell ref="G292:G293"/>
    <mergeCell ref="H292:H293"/>
    <mergeCell ref="E293:F293"/>
    <mergeCell ref="A294:A295"/>
    <mergeCell ref="B294:B295"/>
    <mergeCell ref="C294:C295"/>
    <mergeCell ref="D294:D295"/>
    <mergeCell ref="C422:C423"/>
    <mergeCell ref="D422:D423"/>
    <mergeCell ref="G422:G423"/>
    <mergeCell ref="H422:H423"/>
    <mergeCell ref="E423:F423"/>
    <mergeCell ref="A326:A327"/>
    <mergeCell ref="B326:B327"/>
    <mergeCell ref="C326:C327"/>
    <mergeCell ref="D326:D327"/>
    <mergeCell ref="G326:G327"/>
    <mergeCell ref="H326:H327"/>
    <mergeCell ref="E327:F327"/>
    <mergeCell ref="A328:A329"/>
    <mergeCell ref="B328:B329"/>
    <mergeCell ref="C328:C329"/>
    <mergeCell ref="G338:G339"/>
    <mergeCell ref="H338:H339"/>
    <mergeCell ref="E339:F339"/>
    <mergeCell ref="D328:D329"/>
    <mergeCell ref="G328:G329"/>
    <mergeCell ref="H328:H329"/>
    <mergeCell ref="E329:F329"/>
    <mergeCell ref="A330:A331"/>
    <mergeCell ref="B330:B331"/>
    <mergeCell ref="C330:C331"/>
    <mergeCell ref="D330:D331"/>
    <mergeCell ref="G330:G331"/>
    <mergeCell ref="H330:H331"/>
    <mergeCell ref="E331:F331"/>
    <mergeCell ref="E333:F333"/>
    <mergeCell ref="C344:C345"/>
    <mergeCell ref="D344:D345"/>
    <mergeCell ref="A231:H231"/>
    <mergeCell ref="A232:A233"/>
    <mergeCell ref="B232:B233"/>
    <mergeCell ref="C232:C233"/>
    <mergeCell ref="D232:D233"/>
    <mergeCell ref="G232:G233"/>
    <mergeCell ref="H232:H233"/>
    <mergeCell ref="E233:F233"/>
    <mergeCell ref="A234:A235"/>
    <mergeCell ref="B234:B235"/>
    <mergeCell ref="C234:C235"/>
    <mergeCell ref="D234:D235"/>
    <mergeCell ref="G234:G235"/>
    <mergeCell ref="H234:H235"/>
    <mergeCell ref="E235:F235"/>
    <mergeCell ref="A236:A237"/>
    <mergeCell ref="B236:B237"/>
    <mergeCell ref="C236:C237"/>
    <mergeCell ref="D236:D237"/>
    <mergeCell ref="G236:G237"/>
    <mergeCell ref="H236:H237"/>
    <mergeCell ref="E237:F237"/>
    <mergeCell ref="G344:G345"/>
    <mergeCell ref="H344:H345"/>
    <mergeCell ref="E345:F345"/>
    <mergeCell ref="A332:A333"/>
    <mergeCell ref="B332:B333"/>
    <mergeCell ref="C332:C333"/>
    <mergeCell ref="D332:D333"/>
    <mergeCell ref="G332:G333"/>
    <mergeCell ref="H332:H333"/>
    <mergeCell ref="A346:A347"/>
    <mergeCell ref="B346:B347"/>
    <mergeCell ref="C346:C347"/>
    <mergeCell ref="D346:D347"/>
    <mergeCell ref="G346:G347"/>
    <mergeCell ref="H346:H347"/>
    <mergeCell ref="E347:F347"/>
    <mergeCell ref="A340:A341"/>
    <mergeCell ref="B340:B341"/>
    <mergeCell ref="C340:C341"/>
    <mergeCell ref="D340:D341"/>
    <mergeCell ref="G340:G341"/>
    <mergeCell ref="H340:H341"/>
    <mergeCell ref="E341:F341"/>
    <mergeCell ref="A342:A343"/>
    <mergeCell ref="B342:B343"/>
    <mergeCell ref="C342:C343"/>
    <mergeCell ref="D342:D343"/>
    <mergeCell ref="G342:G343"/>
    <mergeCell ref="E337:F337"/>
    <mergeCell ref="A338:A339"/>
    <mergeCell ref="H342:H343"/>
    <mergeCell ref="E343:F343"/>
    <mergeCell ref="H354:H355"/>
    <mergeCell ref="E355:F355"/>
    <mergeCell ref="A356:A357"/>
    <mergeCell ref="B356:B357"/>
    <mergeCell ref="C356:C357"/>
    <mergeCell ref="D356:D357"/>
    <mergeCell ref="G356:G357"/>
    <mergeCell ref="H356:H357"/>
    <mergeCell ref="E357:F357"/>
    <mergeCell ref="A348:A349"/>
    <mergeCell ref="B348:B349"/>
    <mergeCell ref="C348:C349"/>
    <mergeCell ref="D348:D349"/>
    <mergeCell ref="G348:G349"/>
    <mergeCell ref="H348:H349"/>
    <mergeCell ref="E349:F349"/>
    <mergeCell ref="A350:A351"/>
    <mergeCell ref="B350:B351"/>
    <mergeCell ref="C350:C351"/>
    <mergeCell ref="D350:D351"/>
    <mergeCell ref="G350:G351"/>
    <mergeCell ref="H350:H351"/>
    <mergeCell ref="E351:F351"/>
    <mergeCell ref="A354:A355"/>
    <mergeCell ref="B354:B355"/>
    <mergeCell ref="C354:C355"/>
    <mergeCell ref="A344:A345"/>
    <mergeCell ref="B344:B345"/>
    <mergeCell ref="A362:A363"/>
    <mergeCell ref="B362:B363"/>
    <mergeCell ref="C362:C363"/>
    <mergeCell ref="D362:D363"/>
    <mergeCell ref="G362:G363"/>
    <mergeCell ref="H362:H363"/>
    <mergeCell ref="E363:F363"/>
    <mergeCell ref="A364:A365"/>
    <mergeCell ref="B364:B365"/>
    <mergeCell ref="C364:C365"/>
    <mergeCell ref="D364:D365"/>
    <mergeCell ref="G364:G365"/>
    <mergeCell ref="H364:H365"/>
    <mergeCell ref="E365:F365"/>
    <mergeCell ref="A358:A359"/>
    <mergeCell ref="B358:B359"/>
    <mergeCell ref="C358:C359"/>
    <mergeCell ref="D358:D359"/>
    <mergeCell ref="G358:G359"/>
    <mergeCell ref="H358:H359"/>
    <mergeCell ref="E359:F359"/>
    <mergeCell ref="A360:A361"/>
    <mergeCell ref="B360:B361"/>
    <mergeCell ref="C360:C361"/>
    <mergeCell ref="D360:D361"/>
    <mergeCell ref="G360:G361"/>
    <mergeCell ref="H360:H361"/>
    <mergeCell ref="E361:F361"/>
    <mergeCell ref="D354:D355"/>
    <mergeCell ref="G354:G355"/>
    <mergeCell ref="A370:A371"/>
    <mergeCell ref="B370:B371"/>
    <mergeCell ref="C370:C371"/>
    <mergeCell ref="D370:D371"/>
    <mergeCell ref="G370:G371"/>
    <mergeCell ref="H370:H371"/>
    <mergeCell ref="E371:F371"/>
    <mergeCell ref="A372:A373"/>
    <mergeCell ref="B372:B373"/>
    <mergeCell ref="C372:C373"/>
    <mergeCell ref="D372:D373"/>
    <mergeCell ref="G372:G373"/>
    <mergeCell ref="H372:H373"/>
    <mergeCell ref="E373:F373"/>
    <mergeCell ref="A366:A367"/>
    <mergeCell ref="B366:B367"/>
    <mergeCell ref="C366:C367"/>
    <mergeCell ref="D366:D367"/>
    <mergeCell ref="G366:G367"/>
    <mergeCell ref="H366:H367"/>
    <mergeCell ref="E367:F367"/>
    <mergeCell ref="A368:A369"/>
    <mergeCell ref="B368:B369"/>
    <mergeCell ref="C368:C369"/>
    <mergeCell ref="D368:D369"/>
    <mergeCell ref="G368:G369"/>
    <mergeCell ref="H368:H369"/>
    <mergeCell ref="E369:F369"/>
    <mergeCell ref="A378:A379"/>
    <mergeCell ref="B378:B379"/>
    <mergeCell ref="C378:C379"/>
    <mergeCell ref="D378:D379"/>
    <mergeCell ref="G378:G379"/>
    <mergeCell ref="H378:H379"/>
    <mergeCell ref="E379:F379"/>
    <mergeCell ref="A380:A381"/>
    <mergeCell ref="B380:B381"/>
    <mergeCell ref="C380:C381"/>
    <mergeCell ref="D380:D381"/>
    <mergeCell ref="G380:G381"/>
    <mergeCell ref="H380:H381"/>
    <mergeCell ref="E381:F381"/>
    <mergeCell ref="A374:A375"/>
    <mergeCell ref="B374:B375"/>
    <mergeCell ref="C374:C375"/>
    <mergeCell ref="D374:D375"/>
    <mergeCell ref="G374:G375"/>
    <mergeCell ref="H374:H375"/>
    <mergeCell ref="E375:F375"/>
    <mergeCell ref="A376:A377"/>
    <mergeCell ref="B376:B377"/>
    <mergeCell ref="C376:C377"/>
    <mergeCell ref="D376:D377"/>
    <mergeCell ref="G376:G377"/>
    <mergeCell ref="H376:H377"/>
    <mergeCell ref="E377:F377"/>
    <mergeCell ref="G393:G394"/>
    <mergeCell ref="H393:H394"/>
    <mergeCell ref="E394:F394"/>
    <mergeCell ref="A395:A396"/>
    <mergeCell ref="B395:B396"/>
    <mergeCell ref="C395:C396"/>
    <mergeCell ref="A382:A383"/>
    <mergeCell ref="B382:B383"/>
    <mergeCell ref="C382:C383"/>
    <mergeCell ref="D382:D383"/>
    <mergeCell ref="G382:G383"/>
    <mergeCell ref="H382:H383"/>
    <mergeCell ref="E383:F383"/>
    <mergeCell ref="A384:A385"/>
    <mergeCell ref="B384:B385"/>
    <mergeCell ref="C384:C385"/>
    <mergeCell ref="D384:D385"/>
    <mergeCell ref="G384:G385"/>
    <mergeCell ref="H384:H385"/>
    <mergeCell ref="E385:F385"/>
    <mergeCell ref="D395:D396"/>
    <mergeCell ref="G395:G396"/>
    <mergeCell ref="H395:H396"/>
    <mergeCell ref="E396:F396"/>
    <mergeCell ref="A410:A411"/>
    <mergeCell ref="B410:B411"/>
    <mergeCell ref="C410:C411"/>
    <mergeCell ref="D410:D411"/>
    <mergeCell ref="G410:G411"/>
    <mergeCell ref="H410:H411"/>
    <mergeCell ref="E411:F411"/>
    <mergeCell ref="A412:A413"/>
    <mergeCell ref="B412:B413"/>
    <mergeCell ref="C412:C413"/>
    <mergeCell ref="D412:D413"/>
    <mergeCell ref="G412:G413"/>
    <mergeCell ref="H412:H413"/>
    <mergeCell ref="E413:F413"/>
    <mergeCell ref="A386:A387"/>
    <mergeCell ref="B386:B387"/>
    <mergeCell ref="C386:C387"/>
    <mergeCell ref="D386:D387"/>
    <mergeCell ref="G386:G387"/>
    <mergeCell ref="H386:H387"/>
    <mergeCell ref="E387:F387"/>
    <mergeCell ref="A407:H407"/>
    <mergeCell ref="A408:A409"/>
    <mergeCell ref="B408:B409"/>
    <mergeCell ref="C408:C409"/>
    <mergeCell ref="D408:D409"/>
    <mergeCell ref="G408:G409"/>
    <mergeCell ref="H408:H409"/>
    <mergeCell ref="E409:F409"/>
    <mergeCell ref="B393:B394"/>
    <mergeCell ref="C393:C394"/>
    <mergeCell ref="D393:D394"/>
    <mergeCell ref="A418:A419"/>
    <mergeCell ref="B418:B419"/>
    <mergeCell ref="C418:C419"/>
    <mergeCell ref="D418:D419"/>
    <mergeCell ref="G418:G419"/>
    <mergeCell ref="H418:H419"/>
    <mergeCell ref="E419:F419"/>
    <mergeCell ref="A420:A421"/>
    <mergeCell ref="B420:B421"/>
    <mergeCell ref="C420:C421"/>
    <mergeCell ref="D420:D421"/>
    <mergeCell ref="G420:G421"/>
    <mergeCell ref="H420:H421"/>
    <mergeCell ref="E421:F421"/>
    <mergeCell ref="A414:A415"/>
    <mergeCell ref="B414:B415"/>
    <mergeCell ref="C414:C415"/>
    <mergeCell ref="D414:D415"/>
    <mergeCell ref="G414:G415"/>
    <mergeCell ref="H414:H415"/>
    <mergeCell ref="E415:F415"/>
    <mergeCell ref="A416:A417"/>
    <mergeCell ref="B416:B417"/>
    <mergeCell ref="C416:C417"/>
    <mergeCell ref="D416:D417"/>
    <mergeCell ref="G416:G417"/>
    <mergeCell ref="H416:H417"/>
    <mergeCell ref="E417:F417"/>
    <mergeCell ref="A430:A431"/>
    <mergeCell ref="B430:B431"/>
    <mergeCell ref="C430:C431"/>
    <mergeCell ref="D430:D431"/>
    <mergeCell ref="G430:G431"/>
    <mergeCell ref="H430:H431"/>
    <mergeCell ref="E431:F431"/>
    <mergeCell ref="A432:A433"/>
    <mergeCell ref="B432:B433"/>
    <mergeCell ref="C432:C433"/>
    <mergeCell ref="D432:D433"/>
    <mergeCell ref="G432:G433"/>
    <mergeCell ref="H432:H433"/>
    <mergeCell ref="E433:F433"/>
    <mergeCell ref="A426:A427"/>
    <mergeCell ref="B426:B427"/>
    <mergeCell ref="C426:C427"/>
    <mergeCell ref="D426:D427"/>
    <mergeCell ref="G426:G427"/>
    <mergeCell ref="H426:H427"/>
    <mergeCell ref="E427:F427"/>
    <mergeCell ref="A428:A429"/>
    <mergeCell ref="B428:B429"/>
    <mergeCell ref="C428:C429"/>
    <mergeCell ref="D428:D429"/>
    <mergeCell ref="G428:G429"/>
    <mergeCell ref="H428:H429"/>
    <mergeCell ref="E429:F429"/>
    <mergeCell ref="A438:A439"/>
    <mergeCell ref="B438:B439"/>
    <mergeCell ref="C438:C439"/>
    <mergeCell ref="D438:D439"/>
    <mergeCell ref="G438:G439"/>
    <mergeCell ref="H438:H439"/>
    <mergeCell ref="E439:F439"/>
    <mergeCell ref="A440:A441"/>
    <mergeCell ref="B440:B441"/>
    <mergeCell ref="C440:C441"/>
    <mergeCell ref="D440:D441"/>
    <mergeCell ref="G440:G441"/>
    <mergeCell ref="H440:H441"/>
    <mergeCell ref="E441:F441"/>
    <mergeCell ref="A434:A435"/>
    <mergeCell ref="B434:B435"/>
    <mergeCell ref="C434:C435"/>
    <mergeCell ref="D434:D435"/>
    <mergeCell ref="G434:G435"/>
    <mergeCell ref="H434:H435"/>
    <mergeCell ref="E435:F435"/>
    <mergeCell ref="A436:A437"/>
    <mergeCell ref="B436:B437"/>
    <mergeCell ref="C436:C437"/>
    <mergeCell ref="D436:D437"/>
    <mergeCell ref="G436:G437"/>
    <mergeCell ref="H436:H437"/>
    <mergeCell ref="E437:F437"/>
    <mergeCell ref="A446:A447"/>
    <mergeCell ref="B446:B447"/>
    <mergeCell ref="C446:C447"/>
    <mergeCell ref="D446:D447"/>
    <mergeCell ref="G446:G447"/>
    <mergeCell ref="H446:H447"/>
    <mergeCell ref="E447:F447"/>
    <mergeCell ref="A448:A449"/>
    <mergeCell ref="B448:B449"/>
    <mergeCell ref="C448:C449"/>
    <mergeCell ref="D448:D449"/>
    <mergeCell ref="G448:G449"/>
    <mergeCell ref="H448:H449"/>
    <mergeCell ref="E449:F449"/>
    <mergeCell ref="A442:A443"/>
    <mergeCell ref="B442:B443"/>
    <mergeCell ref="C442:C443"/>
    <mergeCell ref="D442:D443"/>
    <mergeCell ref="G442:G443"/>
    <mergeCell ref="H442:H443"/>
    <mergeCell ref="E443:F443"/>
    <mergeCell ref="A444:A445"/>
    <mergeCell ref="B444:B445"/>
    <mergeCell ref="C444:C445"/>
    <mergeCell ref="D444:D445"/>
    <mergeCell ref="G444:G445"/>
    <mergeCell ref="H444:H445"/>
    <mergeCell ref="E445:F445"/>
    <mergeCell ref="A454:A455"/>
    <mergeCell ref="B454:B455"/>
    <mergeCell ref="C454:C455"/>
    <mergeCell ref="D454:D455"/>
    <mergeCell ref="G454:G455"/>
    <mergeCell ref="H454:H455"/>
    <mergeCell ref="E455:F455"/>
    <mergeCell ref="A456:A457"/>
    <mergeCell ref="B456:B457"/>
    <mergeCell ref="C456:C457"/>
    <mergeCell ref="D456:D457"/>
    <mergeCell ref="G456:G457"/>
    <mergeCell ref="H456:H457"/>
    <mergeCell ref="E457:F457"/>
    <mergeCell ref="A450:A451"/>
    <mergeCell ref="B450:B451"/>
    <mergeCell ref="C450:C451"/>
    <mergeCell ref="D450:D451"/>
    <mergeCell ref="G450:G451"/>
    <mergeCell ref="H450:H451"/>
    <mergeCell ref="E451:F451"/>
    <mergeCell ref="A452:A453"/>
    <mergeCell ref="B452:B453"/>
    <mergeCell ref="C452:C453"/>
    <mergeCell ref="D452:D453"/>
    <mergeCell ref="G452:G453"/>
    <mergeCell ref="H452:H453"/>
    <mergeCell ref="E453:F453"/>
    <mergeCell ref="A462:A463"/>
    <mergeCell ref="B462:B463"/>
    <mergeCell ref="C462:C463"/>
    <mergeCell ref="D462:D463"/>
    <mergeCell ref="G462:G463"/>
    <mergeCell ref="H462:H463"/>
    <mergeCell ref="E463:F463"/>
    <mergeCell ref="A464:A465"/>
    <mergeCell ref="B464:B465"/>
    <mergeCell ref="C464:C465"/>
    <mergeCell ref="D464:D465"/>
    <mergeCell ref="G464:G465"/>
    <mergeCell ref="H464:H465"/>
    <mergeCell ref="E465:F465"/>
    <mergeCell ref="A458:A459"/>
    <mergeCell ref="B458:B459"/>
    <mergeCell ref="C458:C459"/>
    <mergeCell ref="D458:D459"/>
    <mergeCell ref="G458:G459"/>
    <mergeCell ref="H458:H459"/>
    <mergeCell ref="E459:F459"/>
    <mergeCell ref="A460:A461"/>
    <mergeCell ref="B460:B461"/>
    <mergeCell ref="C460:C461"/>
    <mergeCell ref="D460:D461"/>
    <mergeCell ref="G460:G461"/>
    <mergeCell ref="H460:H461"/>
    <mergeCell ref="E461:F461"/>
    <mergeCell ref="A470:A471"/>
    <mergeCell ref="B470:B471"/>
    <mergeCell ref="C470:C471"/>
    <mergeCell ref="D470:D471"/>
    <mergeCell ref="G470:G471"/>
    <mergeCell ref="H470:H471"/>
    <mergeCell ref="E471:F471"/>
    <mergeCell ref="A472:A473"/>
    <mergeCell ref="B472:B473"/>
    <mergeCell ref="C472:C473"/>
    <mergeCell ref="D472:D473"/>
    <mergeCell ref="G472:G473"/>
    <mergeCell ref="H472:H473"/>
    <mergeCell ref="E473:F473"/>
    <mergeCell ref="A466:A467"/>
    <mergeCell ref="B466:B467"/>
    <mergeCell ref="C466:C467"/>
    <mergeCell ref="D466:D467"/>
    <mergeCell ref="G466:G467"/>
    <mergeCell ref="H466:H467"/>
    <mergeCell ref="E467:F467"/>
    <mergeCell ref="A468:A469"/>
    <mergeCell ref="B468:B469"/>
    <mergeCell ref="C468:C469"/>
    <mergeCell ref="D468:D469"/>
    <mergeCell ref="G468:G469"/>
    <mergeCell ref="H468:H469"/>
    <mergeCell ref="E469:F469"/>
    <mergeCell ref="A478:A479"/>
    <mergeCell ref="B478:B479"/>
    <mergeCell ref="C478:C479"/>
    <mergeCell ref="D478:D479"/>
    <mergeCell ref="G478:G479"/>
    <mergeCell ref="H478:H479"/>
    <mergeCell ref="E479:F479"/>
    <mergeCell ref="A480:A481"/>
    <mergeCell ref="B480:B481"/>
    <mergeCell ref="C480:C481"/>
    <mergeCell ref="D480:D481"/>
    <mergeCell ref="G480:G481"/>
    <mergeCell ref="H480:H481"/>
    <mergeCell ref="E481:F481"/>
    <mergeCell ref="A474:A475"/>
    <mergeCell ref="B474:B475"/>
    <mergeCell ref="C474:C475"/>
    <mergeCell ref="D474:D475"/>
    <mergeCell ref="G474:G475"/>
    <mergeCell ref="H474:H475"/>
    <mergeCell ref="E475:F475"/>
    <mergeCell ref="A476:A477"/>
    <mergeCell ref="B476:B477"/>
    <mergeCell ref="C476:C477"/>
    <mergeCell ref="D476:D477"/>
    <mergeCell ref="G476:G477"/>
    <mergeCell ref="H476:H477"/>
    <mergeCell ref="E477:F477"/>
    <mergeCell ref="B486:B487"/>
    <mergeCell ref="C486:C487"/>
    <mergeCell ref="D486:D487"/>
    <mergeCell ref="G486:G487"/>
    <mergeCell ref="H486:H487"/>
    <mergeCell ref="E487:F487"/>
    <mergeCell ref="A488:A489"/>
    <mergeCell ref="B488:B489"/>
    <mergeCell ref="C488:C489"/>
    <mergeCell ref="D488:D489"/>
    <mergeCell ref="G488:G489"/>
    <mergeCell ref="H488:H489"/>
    <mergeCell ref="E489:F489"/>
    <mergeCell ref="A482:A483"/>
    <mergeCell ref="B482:B483"/>
    <mergeCell ref="C482:C483"/>
    <mergeCell ref="D482:D483"/>
    <mergeCell ref="G482:G483"/>
    <mergeCell ref="H482:H483"/>
    <mergeCell ref="E483:F483"/>
    <mergeCell ref="A484:A485"/>
    <mergeCell ref="B484:B485"/>
    <mergeCell ref="C484:C485"/>
    <mergeCell ref="D484:D485"/>
    <mergeCell ref="G484:G485"/>
    <mergeCell ref="H484:H485"/>
    <mergeCell ref="E485:F485"/>
    <mergeCell ref="A500:H500"/>
    <mergeCell ref="A388:H388"/>
    <mergeCell ref="A389:A390"/>
    <mergeCell ref="B389:B390"/>
    <mergeCell ref="C389:C390"/>
    <mergeCell ref="D389:D390"/>
    <mergeCell ref="G389:G390"/>
    <mergeCell ref="H389:H390"/>
    <mergeCell ref="E390:F390"/>
    <mergeCell ref="A391:A392"/>
    <mergeCell ref="B391:B392"/>
    <mergeCell ref="C391:C392"/>
    <mergeCell ref="D391:D392"/>
    <mergeCell ref="G391:G392"/>
    <mergeCell ref="H391:H392"/>
    <mergeCell ref="E392:F392"/>
    <mergeCell ref="A393:A394"/>
    <mergeCell ref="A494:A495"/>
    <mergeCell ref="B494:B495"/>
    <mergeCell ref="C494:C495"/>
    <mergeCell ref="D494:D495"/>
    <mergeCell ref="G494:G495"/>
    <mergeCell ref="H494:H495"/>
    <mergeCell ref="E495:F495"/>
    <mergeCell ref="A496:A497"/>
    <mergeCell ref="B496:B497"/>
    <mergeCell ref="C496:C497"/>
    <mergeCell ref="D496:D497"/>
    <mergeCell ref="G496:G497"/>
    <mergeCell ref="H496:H497"/>
    <mergeCell ref="E497:F497"/>
    <mergeCell ref="A490:A491"/>
    <mergeCell ref="A397:A398"/>
    <mergeCell ref="B397:B398"/>
    <mergeCell ref="C397:C398"/>
    <mergeCell ref="D397:D398"/>
    <mergeCell ref="G397:G398"/>
    <mergeCell ref="H397:H398"/>
    <mergeCell ref="E398:F398"/>
    <mergeCell ref="A498:A499"/>
    <mergeCell ref="B498:B499"/>
    <mergeCell ref="C498:C499"/>
    <mergeCell ref="D498:D499"/>
    <mergeCell ref="G498:G499"/>
    <mergeCell ref="H498:H499"/>
    <mergeCell ref="E499:F499"/>
    <mergeCell ref="B490:B491"/>
    <mergeCell ref="C490:C491"/>
    <mergeCell ref="D490:D491"/>
    <mergeCell ref="G490:G491"/>
    <mergeCell ref="H490:H491"/>
    <mergeCell ref="E491:F491"/>
    <mergeCell ref="A492:A493"/>
    <mergeCell ref="B492:B493"/>
    <mergeCell ref="C492:C493"/>
    <mergeCell ref="D492:D493"/>
    <mergeCell ref="G492:G493"/>
    <mergeCell ref="H492:H493"/>
    <mergeCell ref="E493:F493"/>
    <mergeCell ref="A486:A487"/>
    <mergeCell ref="A403:A404"/>
    <mergeCell ref="B403:B404"/>
    <mergeCell ref="C403:C404"/>
    <mergeCell ref="D403:D404"/>
    <mergeCell ref="G403:G404"/>
    <mergeCell ref="H403:H404"/>
    <mergeCell ref="E404:F404"/>
    <mergeCell ref="A405:A406"/>
    <mergeCell ref="B405:B406"/>
    <mergeCell ref="C405:C406"/>
    <mergeCell ref="D405:D406"/>
    <mergeCell ref="G405:G406"/>
    <mergeCell ref="H405:H406"/>
    <mergeCell ref="E406:F406"/>
    <mergeCell ref="A399:A400"/>
    <mergeCell ref="B399:B400"/>
    <mergeCell ref="C399:C400"/>
    <mergeCell ref="D399:D400"/>
    <mergeCell ref="G399:G400"/>
    <mergeCell ref="H399:H400"/>
    <mergeCell ref="E400:F400"/>
    <mergeCell ref="A401:A402"/>
    <mergeCell ref="B401:B402"/>
    <mergeCell ref="C401:C402"/>
    <mergeCell ref="D401:D402"/>
    <mergeCell ref="G401:G402"/>
    <mergeCell ref="H401:H402"/>
    <mergeCell ref="E402:F402"/>
    <mergeCell ref="A505:A506"/>
    <mergeCell ref="B505:B506"/>
    <mergeCell ref="C505:C506"/>
    <mergeCell ref="D505:D506"/>
    <mergeCell ref="G505:G506"/>
    <mergeCell ref="H505:H506"/>
    <mergeCell ref="E506:F506"/>
    <mergeCell ref="A507:A508"/>
    <mergeCell ref="B507:B508"/>
    <mergeCell ref="C507:C508"/>
    <mergeCell ref="D507:D508"/>
    <mergeCell ref="G507:G508"/>
    <mergeCell ref="H507:H508"/>
    <mergeCell ref="E508:F508"/>
    <mergeCell ref="A501:A502"/>
    <mergeCell ref="B501:B502"/>
    <mergeCell ref="C501:C502"/>
    <mergeCell ref="D501:D502"/>
    <mergeCell ref="G501:G502"/>
    <mergeCell ref="H501:H502"/>
    <mergeCell ref="E502:F502"/>
    <mergeCell ref="A503:A504"/>
    <mergeCell ref="B503:B504"/>
    <mergeCell ref="C503:C504"/>
    <mergeCell ref="D503:D504"/>
    <mergeCell ref="G503:G504"/>
    <mergeCell ref="H503:H504"/>
    <mergeCell ref="E504:F504"/>
    <mergeCell ref="A513:A514"/>
    <mergeCell ref="B513:B514"/>
    <mergeCell ref="C513:C514"/>
    <mergeCell ref="D513:D514"/>
    <mergeCell ref="G513:G514"/>
    <mergeCell ref="H513:H514"/>
    <mergeCell ref="E514:F514"/>
    <mergeCell ref="A515:A516"/>
    <mergeCell ref="B515:B516"/>
    <mergeCell ref="C515:C516"/>
    <mergeCell ref="D515:D516"/>
    <mergeCell ref="G515:G516"/>
    <mergeCell ref="H515:H516"/>
    <mergeCell ref="E516:F516"/>
    <mergeCell ref="A509:A510"/>
    <mergeCell ref="B509:B510"/>
    <mergeCell ref="C509:C510"/>
    <mergeCell ref="D509:D510"/>
    <mergeCell ref="G509:G510"/>
    <mergeCell ref="H509:H510"/>
    <mergeCell ref="E510:F510"/>
    <mergeCell ref="A511:A512"/>
    <mergeCell ref="B511:B512"/>
    <mergeCell ref="C511:C512"/>
    <mergeCell ref="D511:D512"/>
    <mergeCell ref="G511:G512"/>
    <mergeCell ref="H511:H512"/>
    <mergeCell ref="E512:F512"/>
    <mergeCell ref="A521:A522"/>
    <mergeCell ref="B521:B522"/>
    <mergeCell ref="C521:C522"/>
    <mergeCell ref="D521:D522"/>
    <mergeCell ref="G521:G522"/>
    <mergeCell ref="H521:H522"/>
    <mergeCell ref="E522:F522"/>
    <mergeCell ref="A523:A524"/>
    <mergeCell ref="B523:B524"/>
    <mergeCell ref="C523:C524"/>
    <mergeCell ref="D523:D524"/>
    <mergeCell ref="G523:G524"/>
    <mergeCell ref="H523:H524"/>
    <mergeCell ref="E524:F524"/>
    <mergeCell ref="A517:A518"/>
    <mergeCell ref="B517:B518"/>
    <mergeCell ref="C517:C518"/>
    <mergeCell ref="D517:D518"/>
    <mergeCell ref="G517:G518"/>
    <mergeCell ref="H517:H518"/>
    <mergeCell ref="E518:F518"/>
    <mergeCell ref="A519:A520"/>
    <mergeCell ref="B519:B520"/>
    <mergeCell ref="C519:C520"/>
    <mergeCell ref="D519:D520"/>
    <mergeCell ref="G519:G520"/>
    <mergeCell ref="H519:H520"/>
    <mergeCell ref="E520:F520"/>
    <mergeCell ref="A529:A530"/>
    <mergeCell ref="B529:B530"/>
    <mergeCell ref="C529:C530"/>
    <mergeCell ref="D529:D530"/>
    <mergeCell ref="G529:G530"/>
    <mergeCell ref="H529:H530"/>
    <mergeCell ref="E530:F530"/>
    <mergeCell ref="A531:A532"/>
    <mergeCell ref="B531:B532"/>
    <mergeCell ref="C531:C532"/>
    <mergeCell ref="D531:D532"/>
    <mergeCell ref="G531:G532"/>
    <mergeCell ref="H531:H532"/>
    <mergeCell ref="E532:F532"/>
    <mergeCell ref="A525:A526"/>
    <mergeCell ref="B525:B526"/>
    <mergeCell ref="C525:C526"/>
    <mergeCell ref="D525:D526"/>
    <mergeCell ref="G525:G526"/>
    <mergeCell ref="H525:H526"/>
    <mergeCell ref="E526:F526"/>
    <mergeCell ref="A527:A528"/>
    <mergeCell ref="B527:B528"/>
    <mergeCell ref="C527:C528"/>
    <mergeCell ref="D527:D528"/>
    <mergeCell ref="G527:G528"/>
    <mergeCell ref="H527:H528"/>
    <mergeCell ref="E528:F528"/>
    <mergeCell ref="A537:A538"/>
    <mergeCell ref="B537:B538"/>
    <mergeCell ref="C537:C538"/>
    <mergeCell ref="D537:D538"/>
    <mergeCell ref="G537:G538"/>
    <mergeCell ref="H537:H538"/>
    <mergeCell ref="E538:F538"/>
    <mergeCell ref="A539:A540"/>
    <mergeCell ref="B539:B540"/>
    <mergeCell ref="C539:C540"/>
    <mergeCell ref="D539:D540"/>
    <mergeCell ref="G539:G540"/>
    <mergeCell ref="H539:H540"/>
    <mergeCell ref="E540:F540"/>
    <mergeCell ref="A533:A534"/>
    <mergeCell ref="B533:B534"/>
    <mergeCell ref="C533:C534"/>
    <mergeCell ref="D533:D534"/>
    <mergeCell ref="G533:G534"/>
    <mergeCell ref="H533:H534"/>
    <mergeCell ref="E534:F534"/>
    <mergeCell ref="A535:A536"/>
    <mergeCell ref="B535:B536"/>
    <mergeCell ref="C535:C536"/>
    <mergeCell ref="D535:D536"/>
    <mergeCell ref="G535:G536"/>
    <mergeCell ref="H535:H536"/>
    <mergeCell ref="E536:F536"/>
    <mergeCell ref="A545:A546"/>
    <mergeCell ref="B545:B546"/>
    <mergeCell ref="C545:C546"/>
    <mergeCell ref="D545:D546"/>
    <mergeCell ref="G545:G546"/>
    <mergeCell ref="H545:H546"/>
    <mergeCell ref="E546:F546"/>
    <mergeCell ref="A547:A548"/>
    <mergeCell ref="B547:B548"/>
    <mergeCell ref="C547:C548"/>
    <mergeCell ref="D547:D548"/>
    <mergeCell ref="G547:G548"/>
    <mergeCell ref="H547:H548"/>
    <mergeCell ref="E548:F548"/>
    <mergeCell ref="A541:A542"/>
    <mergeCell ref="B541:B542"/>
    <mergeCell ref="C541:C542"/>
    <mergeCell ref="D541:D542"/>
    <mergeCell ref="G541:G542"/>
    <mergeCell ref="H541:H542"/>
    <mergeCell ref="E542:F542"/>
    <mergeCell ref="A543:A544"/>
    <mergeCell ref="B543:B544"/>
    <mergeCell ref="C543:C544"/>
    <mergeCell ref="D543:D544"/>
    <mergeCell ref="G543:G544"/>
    <mergeCell ref="H543:H544"/>
    <mergeCell ref="E544:F544"/>
    <mergeCell ref="A553:A554"/>
    <mergeCell ref="B553:B554"/>
    <mergeCell ref="C553:C554"/>
    <mergeCell ref="D553:D554"/>
    <mergeCell ref="G553:G554"/>
    <mergeCell ref="H553:H554"/>
    <mergeCell ref="E554:F554"/>
    <mergeCell ref="A555:A556"/>
    <mergeCell ref="B555:B556"/>
    <mergeCell ref="C555:C556"/>
    <mergeCell ref="D555:D556"/>
    <mergeCell ref="G555:G556"/>
    <mergeCell ref="H555:H556"/>
    <mergeCell ref="E556:F556"/>
    <mergeCell ref="A549:A550"/>
    <mergeCell ref="B549:B550"/>
    <mergeCell ref="C549:C550"/>
    <mergeCell ref="D549:D550"/>
    <mergeCell ref="G549:G550"/>
    <mergeCell ref="H549:H550"/>
    <mergeCell ref="E550:F550"/>
    <mergeCell ref="A551:A552"/>
    <mergeCell ref="B551:B552"/>
    <mergeCell ref="C551:C552"/>
    <mergeCell ref="D551:D552"/>
    <mergeCell ref="G551:G552"/>
    <mergeCell ref="H551:H552"/>
    <mergeCell ref="E552:F552"/>
    <mergeCell ref="A561:A562"/>
    <mergeCell ref="B561:B562"/>
    <mergeCell ref="C561:C562"/>
    <mergeCell ref="D561:D562"/>
    <mergeCell ref="G561:G562"/>
    <mergeCell ref="H561:H562"/>
    <mergeCell ref="E562:F562"/>
    <mergeCell ref="A563:A564"/>
    <mergeCell ref="B563:B564"/>
    <mergeCell ref="C563:C564"/>
    <mergeCell ref="D563:D564"/>
    <mergeCell ref="G563:G564"/>
    <mergeCell ref="H563:H564"/>
    <mergeCell ref="E564:F564"/>
    <mergeCell ref="A557:A558"/>
    <mergeCell ref="B557:B558"/>
    <mergeCell ref="C557:C558"/>
    <mergeCell ref="D557:D558"/>
    <mergeCell ref="G557:G558"/>
    <mergeCell ref="H557:H558"/>
    <mergeCell ref="E558:F558"/>
    <mergeCell ref="A559:A560"/>
    <mergeCell ref="B559:B560"/>
    <mergeCell ref="C559:C560"/>
    <mergeCell ref="D559:D560"/>
    <mergeCell ref="G559:G560"/>
    <mergeCell ref="H559:H560"/>
    <mergeCell ref="E560:F560"/>
    <mergeCell ref="A569:A570"/>
    <mergeCell ref="B569:B570"/>
    <mergeCell ref="C569:C570"/>
    <mergeCell ref="D569:D570"/>
    <mergeCell ref="G569:G570"/>
    <mergeCell ref="H569:H570"/>
    <mergeCell ref="E570:F570"/>
    <mergeCell ref="A571:A572"/>
    <mergeCell ref="B571:B572"/>
    <mergeCell ref="C571:C572"/>
    <mergeCell ref="D571:D572"/>
    <mergeCell ref="G571:G572"/>
    <mergeCell ref="H571:H572"/>
    <mergeCell ref="E572:F572"/>
    <mergeCell ref="A565:A566"/>
    <mergeCell ref="B565:B566"/>
    <mergeCell ref="C565:C566"/>
    <mergeCell ref="D565:D566"/>
    <mergeCell ref="G565:G566"/>
    <mergeCell ref="H565:H566"/>
    <mergeCell ref="E566:F566"/>
    <mergeCell ref="A567:A568"/>
    <mergeCell ref="B567:B568"/>
    <mergeCell ref="C567:C568"/>
    <mergeCell ref="D567:D568"/>
    <mergeCell ref="G567:G568"/>
    <mergeCell ref="H567:H568"/>
    <mergeCell ref="E568:F568"/>
    <mergeCell ref="A577:A578"/>
    <mergeCell ref="B577:B578"/>
    <mergeCell ref="C577:C578"/>
    <mergeCell ref="D577:D578"/>
    <mergeCell ref="G577:G578"/>
    <mergeCell ref="H577:H578"/>
    <mergeCell ref="E578:F578"/>
    <mergeCell ref="A579:A580"/>
    <mergeCell ref="B579:B580"/>
    <mergeCell ref="C579:C580"/>
    <mergeCell ref="D579:D580"/>
    <mergeCell ref="G579:G580"/>
    <mergeCell ref="H579:H580"/>
    <mergeCell ref="E580:F580"/>
    <mergeCell ref="A573:A574"/>
    <mergeCell ref="B573:B574"/>
    <mergeCell ref="C573:C574"/>
    <mergeCell ref="D573:D574"/>
    <mergeCell ref="G573:G574"/>
    <mergeCell ref="H573:H574"/>
    <mergeCell ref="E574:F574"/>
    <mergeCell ref="A575:A576"/>
    <mergeCell ref="B575:B576"/>
    <mergeCell ref="C575:C576"/>
    <mergeCell ref="D575:D576"/>
    <mergeCell ref="G575:G576"/>
    <mergeCell ref="H575:H576"/>
    <mergeCell ref="E576:F576"/>
    <mergeCell ref="A585:A586"/>
    <mergeCell ref="B585:B586"/>
    <mergeCell ref="C585:C586"/>
    <mergeCell ref="D585:D586"/>
    <mergeCell ref="G585:G586"/>
    <mergeCell ref="H585:H586"/>
    <mergeCell ref="E586:F586"/>
    <mergeCell ref="A587:A588"/>
    <mergeCell ref="B587:B588"/>
    <mergeCell ref="C587:C588"/>
    <mergeCell ref="D587:D588"/>
    <mergeCell ref="G587:G588"/>
    <mergeCell ref="H587:H588"/>
    <mergeCell ref="E588:F588"/>
    <mergeCell ref="A581:A582"/>
    <mergeCell ref="B581:B582"/>
    <mergeCell ref="C581:C582"/>
    <mergeCell ref="D581:D582"/>
    <mergeCell ref="G581:G582"/>
    <mergeCell ref="H581:H582"/>
    <mergeCell ref="E582:F582"/>
    <mergeCell ref="A583:A584"/>
    <mergeCell ref="B583:B584"/>
    <mergeCell ref="C583:C584"/>
    <mergeCell ref="D583:D584"/>
    <mergeCell ref="G583:G584"/>
    <mergeCell ref="H583:H584"/>
    <mergeCell ref="E584:F584"/>
    <mergeCell ref="A593:H593"/>
    <mergeCell ref="A594:A595"/>
    <mergeCell ref="B594:B595"/>
    <mergeCell ref="C594:C595"/>
    <mergeCell ref="D594:D595"/>
    <mergeCell ref="G594:G595"/>
    <mergeCell ref="H594:H595"/>
    <mergeCell ref="E595:F595"/>
    <mergeCell ref="A596:A597"/>
    <mergeCell ref="B596:B597"/>
    <mergeCell ref="C596:C597"/>
    <mergeCell ref="D596:D597"/>
    <mergeCell ref="G596:G597"/>
    <mergeCell ref="H596:H597"/>
    <mergeCell ref="E597:F597"/>
    <mergeCell ref="A589:A590"/>
    <mergeCell ref="B589:B590"/>
    <mergeCell ref="C589:C590"/>
    <mergeCell ref="D589:D590"/>
    <mergeCell ref="G589:G590"/>
    <mergeCell ref="H589:H590"/>
    <mergeCell ref="E590:F590"/>
    <mergeCell ref="A591:A592"/>
    <mergeCell ref="B591:B592"/>
    <mergeCell ref="C591:C592"/>
    <mergeCell ref="D591:D592"/>
    <mergeCell ref="G591:G592"/>
    <mergeCell ref="H591:H592"/>
    <mergeCell ref="E592:F592"/>
    <mergeCell ref="A602:A603"/>
    <mergeCell ref="B602:B603"/>
    <mergeCell ref="C602:C603"/>
    <mergeCell ref="D602:D603"/>
    <mergeCell ref="G602:G603"/>
    <mergeCell ref="H602:H603"/>
    <mergeCell ref="E603:F603"/>
    <mergeCell ref="A604:A605"/>
    <mergeCell ref="B604:B605"/>
    <mergeCell ref="C604:C605"/>
    <mergeCell ref="D604:D605"/>
    <mergeCell ref="G604:G605"/>
    <mergeCell ref="H604:H605"/>
    <mergeCell ref="E605:F605"/>
    <mergeCell ref="A598:A599"/>
    <mergeCell ref="B598:B599"/>
    <mergeCell ref="C598:C599"/>
    <mergeCell ref="D598:D599"/>
    <mergeCell ref="G598:G599"/>
    <mergeCell ref="H598:H599"/>
    <mergeCell ref="E599:F599"/>
    <mergeCell ref="A600:A601"/>
    <mergeCell ref="B600:B601"/>
    <mergeCell ref="C600:C601"/>
    <mergeCell ref="D600:D601"/>
    <mergeCell ref="G600:G601"/>
    <mergeCell ref="H600:H601"/>
    <mergeCell ref="E601:F601"/>
    <mergeCell ref="A610:A611"/>
    <mergeCell ref="B610:B611"/>
    <mergeCell ref="C610:C611"/>
    <mergeCell ref="D610:D611"/>
    <mergeCell ref="G610:G611"/>
    <mergeCell ref="H610:H611"/>
    <mergeCell ref="E611:F611"/>
    <mergeCell ref="A612:A613"/>
    <mergeCell ref="B612:B613"/>
    <mergeCell ref="C612:C613"/>
    <mergeCell ref="D612:D613"/>
    <mergeCell ref="G612:G613"/>
    <mergeCell ref="H612:H613"/>
    <mergeCell ref="E613:F613"/>
    <mergeCell ref="A606:A607"/>
    <mergeCell ref="B606:B607"/>
    <mergeCell ref="C606:C607"/>
    <mergeCell ref="D606:D607"/>
    <mergeCell ref="G606:G607"/>
    <mergeCell ref="H606:H607"/>
    <mergeCell ref="E607:F607"/>
    <mergeCell ref="A608:A609"/>
    <mergeCell ref="B608:B609"/>
    <mergeCell ref="C608:C609"/>
    <mergeCell ref="D608:D609"/>
    <mergeCell ref="G608:G609"/>
    <mergeCell ref="H608:H609"/>
    <mergeCell ref="E609:F609"/>
    <mergeCell ref="A618:A619"/>
    <mergeCell ref="B618:B619"/>
    <mergeCell ref="C618:C619"/>
    <mergeCell ref="D618:D619"/>
    <mergeCell ref="G618:G619"/>
    <mergeCell ref="H618:H619"/>
    <mergeCell ref="E619:F619"/>
    <mergeCell ref="A620:A621"/>
    <mergeCell ref="B620:B621"/>
    <mergeCell ref="C620:C621"/>
    <mergeCell ref="D620:D621"/>
    <mergeCell ref="G620:G621"/>
    <mergeCell ref="H620:H621"/>
    <mergeCell ref="E621:F621"/>
    <mergeCell ref="A614:A615"/>
    <mergeCell ref="B614:B615"/>
    <mergeCell ref="C614:C615"/>
    <mergeCell ref="D614:D615"/>
    <mergeCell ref="G614:G615"/>
    <mergeCell ref="H614:H615"/>
    <mergeCell ref="E615:F615"/>
    <mergeCell ref="A616:A617"/>
    <mergeCell ref="B616:B617"/>
    <mergeCell ref="C616:C617"/>
    <mergeCell ref="D616:D617"/>
    <mergeCell ref="G616:G617"/>
    <mergeCell ref="H616:H617"/>
    <mergeCell ref="E617:F617"/>
    <mergeCell ref="A626:A627"/>
    <mergeCell ref="B626:B627"/>
    <mergeCell ref="C626:C627"/>
    <mergeCell ref="D626:D627"/>
    <mergeCell ref="G626:G627"/>
    <mergeCell ref="H626:H627"/>
    <mergeCell ref="E627:F627"/>
    <mergeCell ref="A628:A629"/>
    <mergeCell ref="B628:B629"/>
    <mergeCell ref="C628:C629"/>
    <mergeCell ref="D628:D629"/>
    <mergeCell ref="G628:G629"/>
    <mergeCell ref="H628:H629"/>
    <mergeCell ref="E629:F629"/>
    <mergeCell ref="A622:A623"/>
    <mergeCell ref="B622:B623"/>
    <mergeCell ref="C622:C623"/>
    <mergeCell ref="D622:D623"/>
    <mergeCell ref="G622:G623"/>
    <mergeCell ref="H622:H623"/>
    <mergeCell ref="E623:F623"/>
    <mergeCell ref="A624:A625"/>
    <mergeCell ref="B624:B625"/>
    <mergeCell ref="C624:C625"/>
    <mergeCell ref="D624:D625"/>
    <mergeCell ref="G624:G625"/>
    <mergeCell ref="H624:H625"/>
    <mergeCell ref="E625:F625"/>
    <mergeCell ref="A634:A635"/>
    <mergeCell ref="B634:B635"/>
    <mergeCell ref="C634:C635"/>
    <mergeCell ref="D634:D635"/>
    <mergeCell ref="G634:G635"/>
    <mergeCell ref="H634:H635"/>
    <mergeCell ref="E635:F635"/>
    <mergeCell ref="A636:A637"/>
    <mergeCell ref="B636:B637"/>
    <mergeCell ref="C636:C637"/>
    <mergeCell ref="D636:D637"/>
    <mergeCell ref="G636:G637"/>
    <mergeCell ref="H636:H637"/>
    <mergeCell ref="E637:F637"/>
    <mergeCell ref="A630:A631"/>
    <mergeCell ref="B630:B631"/>
    <mergeCell ref="C630:C631"/>
    <mergeCell ref="D630:D631"/>
    <mergeCell ref="G630:G631"/>
    <mergeCell ref="H630:H631"/>
    <mergeCell ref="E631:F631"/>
    <mergeCell ref="A632:A633"/>
    <mergeCell ref="B632:B633"/>
    <mergeCell ref="C632:C633"/>
    <mergeCell ref="D632:D633"/>
    <mergeCell ref="G632:G633"/>
    <mergeCell ref="H632:H633"/>
    <mergeCell ref="E633:F633"/>
    <mergeCell ref="A642:A643"/>
    <mergeCell ref="B642:B643"/>
    <mergeCell ref="C642:C643"/>
    <mergeCell ref="D642:D643"/>
    <mergeCell ref="G642:G643"/>
    <mergeCell ref="H642:H643"/>
    <mergeCell ref="E643:F643"/>
    <mergeCell ref="A644:A645"/>
    <mergeCell ref="B644:B645"/>
    <mergeCell ref="C644:C645"/>
    <mergeCell ref="D644:D645"/>
    <mergeCell ref="G644:G645"/>
    <mergeCell ref="H644:H645"/>
    <mergeCell ref="E645:F645"/>
    <mergeCell ref="A638:A639"/>
    <mergeCell ref="B638:B639"/>
    <mergeCell ref="C638:C639"/>
    <mergeCell ref="D638:D639"/>
    <mergeCell ref="G638:G639"/>
    <mergeCell ref="H638:H639"/>
    <mergeCell ref="E639:F639"/>
    <mergeCell ref="A640:A641"/>
    <mergeCell ref="B640:B641"/>
    <mergeCell ref="C640:C641"/>
    <mergeCell ref="D640:D641"/>
    <mergeCell ref="G640:G641"/>
    <mergeCell ref="H640:H641"/>
    <mergeCell ref="E641:F641"/>
    <mergeCell ref="A650:A651"/>
    <mergeCell ref="B650:B651"/>
    <mergeCell ref="C650:C651"/>
    <mergeCell ref="D650:D651"/>
    <mergeCell ref="G650:G651"/>
    <mergeCell ref="H650:H651"/>
    <mergeCell ref="E651:F651"/>
    <mergeCell ref="A652:A653"/>
    <mergeCell ref="B652:B653"/>
    <mergeCell ref="C652:C653"/>
    <mergeCell ref="D652:D653"/>
    <mergeCell ref="G652:G653"/>
    <mergeCell ref="H652:H653"/>
    <mergeCell ref="E653:F653"/>
    <mergeCell ref="A646:A647"/>
    <mergeCell ref="B646:B647"/>
    <mergeCell ref="C646:C647"/>
    <mergeCell ref="D646:D647"/>
    <mergeCell ref="G646:G647"/>
    <mergeCell ref="H646:H647"/>
    <mergeCell ref="E647:F647"/>
    <mergeCell ref="A648:A649"/>
    <mergeCell ref="B648:B649"/>
    <mergeCell ref="C648:C649"/>
    <mergeCell ref="D648:D649"/>
    <mergeCell ref="G648:G649"/>
    <mergeCell ref="H648:H649"/>
    <mergeCell ref="E649:F649"/>
    <mergeCell ref="A658:A659"/>
    <mergeCell ref="B658:B659"/>
    <mergeCell ref="C658:C659"/>
    <mergeCell ref="D658:D659"/>
    <mergeCell ref="G658:G659"/>
    <mergeCell ref="H658:H659"/>
    <mergeCell ref="E659:F659"/>
    <mergeCell ref="A660:A661"/>
    <mergeCell ref="B660:B661"/>
    <mergeCell ref="C660:C661"/>
    <mergeCell ref="D660:D661"/>
    <mergeCell ref="G660:G661"/>
    <mergeCell ref="H660:H661"/>
    <mergeCell ref="E661:F661"/>
    <mergeCell ref="A654:A655"/>
    <mergeCell ref="B654:B655"/>
    <mergeCell ref="C654:C655"/>
    <mergeCell ref="D654:D655"/>
    <mergeCell ref="G654:G655"/>
    <mergeCell ref="H654:H655"/>
    <mergeCell ref="E655:F655"/>
    <mergeCell ref="A656:A657"/>
    <mergeCell ref="B656:B657"/>
    <mergeCell ref="C656:C657"/>
    <mergeCell ref="D656:D657"/>
    <mergeCell ref="G656:G657"/>
    <mergeCell ref="H656:H657"/>
    <mergeCell ref="E657:F657"/>
    <mergeCell ref="A666:A667"/>
    <mergeCell ref="B666:B667"/>
    <mergeCell ref="C666:C667"/>
    <mergeCell ref="D666:D667"/>
    <mergeCell ref="G666:G667"/>
    <mergeCell ref="H666:H667"/>
    <mergeCell ref="E667:F667"/>
    <mergeCell ref="A668:A669"/>
    <mergeCell ref="B668:B669"/>
    <mergeCell ref="C668:C669"/>
    <mergeCell ref="D668:D669"/>
    <mergeCell ref="G668:G669"/>
    <mergeCell ref="H668:H669"/>
    <mergeCell ref="E669:F669"/>
    <mergeCell ref="A662:A663"/>
    <mergeCell ref="B662:B663"/>
    <mergeCell ref="C662:C663"/>
    <mergeCell ref="D662:D663"/>
    <mergeCell ref="G662:G663"/>
    <mergeCell ref="H662:H663"/>
    <mergeCell ref="E663:F663"/>
    <mergeCell ref="A664:A665"/>
    <mergeCell ref="B664:B665"/>
    <mergeCell ref="C664:C665"/>
    <mergeCell ref="D664:D665"/>
    <mergeCell ref="G664:G665"/>
    <mergeCell ref="H664:H665"/>
    <mergeCell ref="E665:F665"/>
    <mergeCell ref="A674:A675"/>
    <mergeCell ref="B674:B675"/>
    <mergeCell ref="C674:C675"/>
    <mergeCell ref="D674:D675"/>
    <mergeCell ref="G674:G675"/>
    <mergeCell ref="H674:H675"/>
    <mergeCell ref="E675:F675"/>
    <mergeCell ref="A676:A677"/>
    <mergeCell ref="B676:B677"/>
    <mergeCell ref="C676:C677"/>
    <mergeCell ref="D676:D677"/>
    <mergeCell ref="G676:G677"/>
    <mergeCell ref="H676:H677"/>
    <mergeCell ref="E677:F677"/>
    <mergeCell ref="A670:A671"/>
    <mergeCell ref="B670:B671"/>
    <mergeCell ref="C670:C671"/>
    <mergeCell ref="D670:D671"/>
    <mergeCell ref="G670:G671"/>
    <mergeCell ref="H670:H671"/>
    <mergeCell ref="E671:F671"/>
    <mergeCell ref="A672:A673"/>
    <mergeCell ref="B672:B673"/>
    <mergeCell ref="C672:C673"/>
    <mergeCell ref="D672:D673"/>
    <mergeCell ref="G672:G673"/>
    <mergeCell ref="H672:H673"/>
    <mergeCell ref="E673:F673"/>
    <mergeCell ref="A682:A683"/>
    <mergeCell ref="B682:B683"/>
    <mergeCell ref="C682:C683"/>
    <mergeCell ref="D682:D683"/>
    <mergeCell ref="G682:G683"/>
    <mergeCell ref="H682:H683"/>
    <mergeCell ref="E683:F683"/>
    <mergeCell ref="A684:A685"/>
    <mergeCell ref="B684:B685"/>
    <mergeCell ref="C684:C685"/>
    <mergeCell ref="D684:D685"/>
    <mergeCell ref="G684:G685"/>
    <mergeCell ref="H684:H685"/>
    <mergeCell ref="E685:F685"/>
    <mergeCell ref="A678:A679"/>
    <mergeCell ref="B678:B679"/>
    <mergeCell ref="C678:C679"/>
    <mergeCell ref="D678:D679"/>
    <mergeCell ref="G678:G679"/>
    <mergeCell ref="H678:H679"/>
    <mergeCell ref="E679:F679"/>
    <mergeCell ref="A680:A681"/>
    <mergeCell ref="B680:B681"/>
    <mergeCell ref="C680:C681"/>
    <mergeCell ref="D680:D681"/>
    <mergeCell ref="G680:G681"/>
    <mergeCell ref="H680:H681"/>
    <mergeCell ref="E681:F681"/>
    <mergeCell ref="A690:A691"/>
    <mergeCell ref="B690:B691"/>
    <mergeCell ref="C690:C691"/>
    <mergeCell ref="D690:D691"/>
    <mergeCell ref="G690:G691"/>
    <mergeCell ref="H690:H691"/>
    <mergeCell ref="E691:F691"/>
    <mergeCell ref="A692:A693"/>
    <mergeCell ref="B692:B693"/>
    <mergeCell ref="C692:C693"/>
    <mergeCell ref="D692:D693"/>
    <mergeCell ref="G692:G693"/>
    <mergeCell ref="H692:H693"/>
    <mergeCell ref="E693:F693"/>
    <mergeCell ref="A686:A687"/>
    <mergeCell ref="B686:B687"/>
    <mergeCell ref="C686:C687"/>
    <mergeCell ref="D686:D687"/>
    <mergeCell ref="G686:G687"/>
    <mergeCell ref="H686:H687"/>
    <mergeCell ref="E687:F687"/>
    <mergeCell ref="A688:A689"/>
    <mergeCell ref="B688:B689"/>
    <mergeCell ref="C688:C689"/>
    <mergeCell ref="D688:D689"/>
    <mergeCell ref="G688:G689"/>
    <mergeCell ref="H688:H689"/>
    <mergeCell ref="E689:F689"/>
    <mergeCell ref="A698:H698"/>
    <mergeCell ref="A699:A700"/>
    <mergeCell ref="B699:B700"/>
    <mergeCell ref="C699:C700"/>
    <mergeCell ref="D699:D700"/>
    <mergeCell ref="G699:G700"/>
    <mergeCell ref="H699:H700"/>
    <mergeCell ref="E700:F700"/>
    <mergeCell ref="A701:A702"/>
    <mergeCell ref="B701:B702"/>
    <mergeCell ref="C701:C702"/>
    <mergeCell ref="D701:D702"/>
    <mergeCell ref="G701:G702"/>
    <mergeCell ref="H701:H702"/>
    <mergeCell ref="E702:F702"/>
    <mergeCell ref="A694:A695"/>
    <mergeCell ref="B694:B695"/>
    <mergeCell ref="C694:C695"/>
    <mergeCell ref="D694:D695"/>
    <mergeCell ref="G694:G695"/>
    <mergeCell ref="H694:H695"/>
    <mergeCell ref="E695:F695"/>
    <mergeCell ref="A696:A697"/>
    <mergeCell ref="B696:B697"/>
    <mergeCell ref="C696:C697"/>
    <mergeCell ref="D696:D697"/>
    <mergeCell ref="G696:G697"/>
    <mergeCell ref="H696:H697"/>
    <mergeCell ref="E697:F697"/>
    <mergeCell ref="A707:A708"/>
    <mergeCell ref="B707:B708"/>
    <mergeCell ref="C707:C708"/>
    <mergeCell ref="D707:D708"/>
    <mergeCell ref="G707:G708"/>
    <mergeCell ref="H707:H708"/>
    <mergeCell ref="E708:F708"/>
    <mergeCell ref="A709:A710"/>
    <mergeCell ref="B709:B710"/>
    <mergeCell ref="C709:C710"/>
    <mergeCell ref="D709:D710"/>
    <mergeCell ref="G709:G710"/>
    <mergeCell ref="H709:H710"/>
    <mergeCell ref="E710:F710"/>
    <mergeCell ref="A703:A704"/>
    <mergeCell ref="B703:B704"/>
    <mergeCell ref="C703:C704"/>
    <mergeCell ref="D703:D704"/>
    <mergeCell ref="G703:G704"/>
    <mergeCell ref="H703:H704"/>
    <mergeCell ref="E704:F704"/>
    <mergeCell ref="A705:A706"/>
    <mergeCell ref="B705:B706"/>
    <mergeCell ref="C705:C706"/>
    <mergeCell ref="D705:D706"/>
    <mergeCell ref="G705:G706"/>
    <mergeCell ref="H705:H706"/>
    <mergeCell ref="E706:F706"/>
    <mergeCell ref="A715:A716"/>
    <mergeCell ref="B715:B716"/>
    <mergeCell ref="C715:C716"/>
    <mergeCell ref="D715:D716"/>
    <mergeCell ref="G715:G716"/>
    <mergeCell ref="H715:H716"/>
    <mergeCell ref="E716:F716"/>
    <mergeCell ref="A717:A718"/>
    <mergeCell ref="B717:B718"/>
    <mergeCell ref="C717:C718"/>
    <mergeCell ref="D717:D718"/>
    <mergeCell ref="G717:G718"/>
    <mergeCell ref="H717:H718"/>
    <mergeCell ref="E718:F718"/>
    <mergeCell ref="A711:A712"/>
    <mergeCell ref="B711:B712"/>
    <mergeCell ref="C711:C712"/>
    <mergeCell ref="D711:D712"/>
    <mergeCell ref="G711:G712"/>
    <mergeCell ref="H711:H712"/>
    <mergeCell ref="E712:F712"/>
    <mergeCell ref="A713:A714"/>
    <mergeCell ref="B713:B714"/>
    <mergeCell ref="C713:C714"/>
    <mergeCell ref="D713:D714"/>
    <mergeCell ref="G713:G714"/>
    <mergeCell ref="H713:H714"/>
    <mergeCell ref="E714:F714"/>
    <mergeCell ref="A723:A724"/>
    <mergeCell ref="B723:B724"/>
    <mergeCell ref="C723:C724"/>
    <mergeCell ref="D723:D724"/>
    <mergeCell ref="G723:G724"/>
    <mergeCell ref="H723:H724"/>
    <mergeCell ref="E724:F724"/>
    <mergeCell ref="A725:A726"/>
    <mergeCell ref="B725:B726"/>
    <mergeCell ref="C725:C726"/>
    <mergeCell ref="D725:D726"/>
    <mergeCell ref="G725:G726"/>
    <mergeCell ref="H725:H726"/>
    <mergeCell ref="E726:F726"/>
    <mergeCell ref="A719:A720"/>
    <mergeCell ref="B719:B720"/>
    <mergeCell ref="C719:C720"/>
    <mergeCell ref="D719:D720"/>
    <mergeCell ref="G719:G720"/>
    <mergeCell ref="H719:H720"/>
    <mergeCell ref="E720:F720"/>
    <mergeCell ref="A721:A722"/>
    <mergeCell ref="B721:B722"/>
    <mergeCell ref="C721:C722"/>
    <mergeCell ref="D721:D722"/>
    <mergeCell ref="G721:G722"/>
    <mergeCell ref="H721:H722"/>
    <mergeCell ref="E722:F722"/>
    <mergeCell ref="A731:A732"/>
    <mergeCell ref="B731:B732"/>
    <mergeCell ref="C731:C732"/>
    <mergeCell ref="D731:D732"/>
    <mergeCell ref="G731:G732"/>
    <mergeCell ref="H731:H732"/>
    <mergeCell ref="E732:F732"/>
    <mergeCell ref="A733:A734"/>
    <mergeCell ref="B733:B734"/>
    <mergeCell ref="C733:C734"/>
    <mergeCell ref="D733:D734"/>
    <mergeCell ref="G733:G734"/>
    <mergeCell ref="H733:H734"/>
    <mergeCell ref="E734:F734"/>
    <mergeCell ref="A727:A728"/>
    <mergeCell ref="B727:B728"/>
    <mergeCell ref="C727:C728"/>
    <mergeCell ref="D727:D728"/>
    <mergeCell ref="G727:G728"/>
    <mergeCell ref="H727:H728"/>
    <mergeCell ref="E728:F728"/>
    <mergeCell ref="A729:A730"/>
    <mergeCell ref="B729:B730"/>
    <mergeCell ref="C729:C730"/>
    <mergeCell ref="D729:D730"/>
    <mergeCell ref="G729:G730"/>
    <mergeCell ref="H729:H730"/>
    <mergeCell ref="E730:F730"/>
    <mergeCell ref="A739:A740"/>
    <mergeCell ref="B739:B740"/>
    <mergeCell ref="C739:C740"/>
    <mergeCell ref="D739:D740"/>
    <mergeCell ref="G739:G740"/>
    <mergeCell ref="H739:H740"/>
    <mergeCell ref="E740:F740"/>
    <mergeCell ref="A741:A742"/>
    <mergeCell ref="B741:B742"/>
    <mergeCell ref="C741:C742"/>
    <mergeCell ref="D741:D742"/>
    <mergeCell ref="G741:G742"/>
    <mergeCell ref="H741:H742"/>
    <mergeCell ref="E742:F742"/>
    <mergeCell ref="A735:A736"/>
    <mergeCell ref="B735:B736"/>
    <mergeCell ref="C735:C736"/>
    <mergeCell ref="D735:D736"/>
    <mergeCell ref="G735:G736"/>
    <mergeCell ref="H735:H736"/>
    <mergeCell ref="E736:F736"/>
    <mergeCell ref="A737:A738"/>
    <mergeCell ref="B737:B738"/>
    <mergeCell ref="C737:C738"/>
    <mergeCell ref="D737:D738"/>
    <mergeCell ref="G737:G738"/>
    <mergeCell ref="H737:H738"/>
    <mergeCell ref="E738:F738"/>
    <mergeCell ref="A747:A748"/>
    <mergeCell ref="B747:B748"/>
    <mergeCell ref="C747:C748"/>
    <mergeCell ref="D747:D748"/>
    <mergeCell ref="G747:G748"/>
    <mergeCell ref="H747:H748"/>
    <mergeCell ref="E748:F748"/>
    <mergeCell ref="A749:A750"/>
    <mergeCell ref="B749:B750"/>
    <mergeCell ref="C749:C750"/>
    <mergeCell ref="D749:D750"/>
    <mergeCell ref="G749:G750"/>
    <mergeCell ref="H749:H750"/>
    <mergeCell ref="E750:F750"/>
    <mergeCell ref="A743:A744"/>
    <mergeCell ref="B743:B744"/>
    <mergeCell ref="C743:C744"/>
    <mergeCell ref="D743:D744"/>
    <mergeCell ref="G743:G744"/>
    <mergeCell ref="H743:H744"/>
    <mergeCell ref="E744:F744"/>
    <mergeCell ref="A745:A746"/>
    <mergeCell ref="B745:B746"/>
    <mergeCell ref="C745:C746"/>
    <mergeCell ref="D745:D746"/>
    <mergeCell ref="G745:G746"/>
    <mergeCell ref="H745:H746"/>
    <mergeCell ref="E746:F746"/>
    <mergeCell ref="A755:A756"/>
    <mergeCell ref="B755:B756"/>
    <mergeCell ref="C755:C756"/>
    <mergeCell ref="D755:D756"/>
    <mergeCell ref="G755:G756"/>
    <mergeCell ref="H755:H756"/>
    <mergeCell ref="E756:F756"/>
    <mergeCell ref="A757:A758"/>
    <mergeCell ref="B757:B758"/>
    <mergeCell ref="C757:C758"/>
    <mergeCell ref="D757:D758"/>
    <mergeCell ref="G757:G758"/>
    <mergeCell ref="H757:H758"/>
    <mergeCell ref="E758:F758"/>
    <mergeCell ref="A751:A752"/>
    <mergeCell ref="B751:B752"/>
    <mergeCell ref="C751:C752"/>
    <mergeCell ref="D751:D752"/>
    <mergeCell ref="G751:G752"/>
    <mergeCell ref="H751:H752"/>
    <mergeCell ref="E752:F752"/>
    <mergeCell ref="A753:A754"/>
    <mergeCell ref="B753:B754"/>
    <mergeCell ref="C753:C754"/>
    <mergeCell ref="D753:D754"/>
    <mergeCell ref="G753:G754"/>
    <mergeCell ref="H753:H754"/>
    <mergeCell ref="E754:F754"/>
    <mergeCell ref="A763:A764"/>
    <mergeCell ref="B763:B764"/>
    <mergeCell ref="C763:C764"/>
    <mergeCell ref="D763:D764"/>
    <mergeCell ref="G763:G764"/>
    <mergeCell ref="H763:H764"/>
    <mergeCell ref="E764:F764"/>
    <mergeCell ref="A765:A766"/>
    <mergeCell ref="B765:B766"/>
    <mergeCell ref="C765:C766"/>
    <mergeCell ref="D765:D766"/>
    <mergeCell ref="G765:G766"/>
    <mergeCell ref="H765:H766"/>
    <mergeCell ref="E766:F766"/>
    <mergeCell ref="A759:A760"/>
    <mergeCell ref="B759:B760"/>
    <mergeCell ref="C759:C760"/>
    <mergeCell ref="D759:D760"/>
    <mergeCell ref="G759:G760"/>
    <mergeCell ref="H759:H760"/>
    <mergeCell ref="E760:F760"/>
    <mergeCell ref="A761:A762"/>
    <mergeCell ref="B761:B762"/>
    <mergeCell ref="C761:C762"/>
    <mergeCell ref="D761:D762"/>
    <mergeCell ref="G761:G762"/>
    <mergeCell ref="H761:H762"/>
    <mergeCell ref="E762:F762"/>
    <mergeCell ref="A771:A772"/>
    <mergeCell ref="B771:B772"/>
    <mergeCell ref="C771:C772"/>
    <mergeCell ref="D771:D772"/>
    <mergeCell ref="G771:G772"/>
    <mergeCell ref="H771:H772"/>
    <mergeCell ref="E772:F772"/>
    <mergeCell ref="A773:A774"/>
    <mergeCell ref="B773:B774"/>
    <mergeCell ref="C773:C774"/>
    <mergeCell ref="D773:D774"/>
    <mergeCell ref="G773:G774"/>
    <mergeCell ref="H773:H774"/>
    <mergeCell ref="E774:F774"/>
    <mergeCell ref="A767:A768"/>
    <mergeCell ref="B767:B768"/>
    <mergeCell ref="C767:C768"/>
    <mergeCell ref="D767:D768"/>
    <mergeCell ref="G767:G768"/>
    <mergeCell ref="H767:H768"/>
    <mergeCell ref="E768:F768"/>
    <mergeCell ref="A769:A770"/>
    <mergeCell ref="B769:B770"/>
    <mergeCell ref="C769:C770"/>
    <mergeCell ref="D769:D770"/>
    <mergeCell ref="G769:G770"/>
    <mergeCell ref="H769:H770"/>
    <mergeCell ref="E770:F770"/>
    <mergeCell ref="A779:H779"/>
    <mergeCell ref="A780:A781"/>
    <mergeCell ref="B780:B781"/>
    <mergeCell ref="C780:C781"/>
    <mergeCell ref="D780:D781"/>
    <mergeCell ref="G780:G781"/>
    <mergeCell ref="H780:H781"/>
    <mergeCell ref="E781:F781"/>
    <mergeCell ref="A775:A776"/>
    <mergeCell ref="B775:B776"/>
    <mergeCell ref="C775:C776"/>
    <mergeCell ref="D775:D776"/>
    <mergeCell ref="G775:G776"/>
    <mergeCell ref="H775:H776"/>
    <mergeCell ref="E776:F776"/>
    <mergeCell ref="A777:A778"/>
    <mergeCell ref="B777:B778"/>
    <mergeCell ref="C777:C778"/>
    <mergeCell ref="D777:D778"/>
    <mergeCell ref="G777:G778"/>
    <mergeCell ref="H777:H778"/>
    <mergeCell ref="E778:F778"/>
    <mergeCell ref="A786:A787"/>
    <mergeCell ref="B786:B787"/>
    <mergeCell ref="C786:C787"/>
    <mergeCell ref="D786:D787"/>
    <mergeCell ref="G786:G787"/>
    <mergeCell ref="H786:H787"/>
    <mergeCell ref="E787:F787"/>
    <mergeCell ref="A788:A789"/>
    <mergeCell ref="B788:B789"/>
    <mergeCell ref="C788:C789"/>
    <mergeCell ref="D788:D789"/>
    <mergeCell ref="G788:G789"/>
    <mergeCell ref="H788:H789"/>
    <mergeCell ref="E789:F789"/>
    <mergeCell ref="A782:A783"/>
    <mergeCell ref="B782:B783"/>
    <mergeCell ref="C782:C783"/>
    <mergeCell ref="D782:D783"/>
    <mergeCell ref="G782:G783"/>
    <mergeCell ref="H782:H783"/>
    <mergeCell ref="E783:F783"/>
    <mergeCell ref="A784:A785"/>
    <mergeCell ref="B784:B785"/>
    <mergeCell ref="C784:C785"/>
    <mergeCell ref="D784:D785"/>
    <mergeCell ref="G784:G785"/>
    <mergeCell ref="H784:H785"/>
    <mergeCell ref="E785:F785"/>
    <mergeCell ref="A794:A795"/>
    <mergeCell ref="B794:B795"/>
    <mergeCell ref="C794:C795"/>
    <mergeCell ref="D794:D795"/>
    <mergeCell ref="G794:G795"/>
    <mergeCell ref="H794:H795"/>
    <mergeCell ref="E795:F795"/>
    <mergeCell ref="A796:A797"/>
    <mergeCell ref="B796:B797"/>
    <mergeCell ref="C796:C797"/>
    <mergeCell ref="D796:D797"/>
    <mergeCell ref="G796:G797"/>
    <mergeCell ref="H796:H797"/>
    <mergeCell ref="E797:F797"/>
    <mergeCell ref="A790:A791"/>
    <mergeCell ref="B790:B791"/>
    <mergeCell ref="C790:C791"/>
    <mergeCell ref="D790:D791"/>
    <mergeCell ref="G790:G791"/>
    <mergeCell ref="H790:H791"/>
    <mergeCell ref="E791:F791"/>
    <mergeCell ref="A792:A793"/>
    <mergeCell ref="B792:B793"/>
    <mergeCell ref="C792:C793"/>
    <mergeCell ref="D792:D793"/>
    <mergeCell ref="G792:G793"/>
    <mergeCell ref="H792:H793"/>
    <mergeCell ref="E793:F793"/>
    <mergeCell ref="A802:A803"/>
    <mergeCell ref="B802:B803"/>
    <mergeCell ref="C802:C803"/>
    <mergeCell ref="D802:D803"/>
    <mergeCell ref="G802:G803"/>
    <mergeCell ref="H802:H803"/>
    <mergeCell ref="E803:F803"/>
    <mergeCell ref="A804:A805"/>
    <mergeCell ref="B804:B805"/>
    <mergeCell ref="C804:C805"/>
    <mergeCell ref="D804:D805"/>
    <mergeCell ref="G804:G805"/>
    <mergeCell ref="H804:H805"/>
    <mergeCell ref="E805:F805"/>
    <mergeCell ref="A798:A799"/>
    <mergeCell ref="B798:B799"/>
    <mergeCell ref="C798:C799"/>
    <mergeCell ref="D798:D799"/>
    <mergeCell ref="G798:G799"/>
    <mergeCell ref="H798:H799"/>
    <mergeCell ref="E799:F799"/>
    <mergeCell ref="A800:A801"/>
    <mergeCell ref="B800:B801"/>
    <mergeCell ref="C800:C801"/>
    <mergeCell ref="D800:D801"/>
    <mergeCell ref="G800:G801"/>
    <mergeCell ref="H800:H801"/>
    <mergeCell ref="E801:F801"/>
    <mergeCell ref="A810:A811"/>
    <mergeCell ref="B810:B811"/>
    <mergeCell ref="C810:C811"/>
    <mergeCell ref="D810:D811"/>
    <mergeCell ref="G810:G811"/>
    <mergeCell ref="H810:H811"/>
    <mergeCell ref="E811:F811"/>
    <mergeCell ref="A812:A813"/>
    <mergeCell ref="B812:B813"/>
    <mergeCell ref="C812:C813"/>
    <mergeCell ref="D812:D813"/>
    <mergeCell ref="G812:G813"/>
    <mergeCell ref="H812:H813"/>
    <mergeCell ref="E813:F813"/>
    <mergeCell ref="A806:A807"/>
    <mergeCell ref="B806:B807"/>
    <mergeCell ref="C806:C807"/>
    <mergeCell ref="D806:D807"/>
    <mergeCell ref="G806:G807"/>
    <mergeCell ref="H806:H807"/>
    <mergeCell ref="E807:F807"/>
    <mergeCell ref="A808:A809"/>
    <mergeCell ref="B808:B809"/>
    <mergeCell ref="C808:C809"/>
    <mergeCell ref="D808:D809"/>
    <mergeCell ref="G808:G809"/>
    <mergeCell ref="H808:H809"/>
    <mergeCell ref="E809:F809"/>
    <mergeCell ref="A818:A819"/>
    <mergeCell ref="B818:B819"/>
    <mergeCell ref="C818:C819"/>
    <mergeCell ref="D818:D819"/>
    <mergeCell ref="G818:G819"/>
    <mergeCell ref="H818:H819"/>
    <mergeCell ref="E819:F819"/>
    <mergeCell ref="A820:A821"/>
    <mergeCell ref="B820:B821"/>
    <mergeCell ref="C820:C821"/>
    <mergeCell ref="D820:D821"/>
    <mergeCell ref="G820:G821"/>
    <mergeCell ref="H820:H821"/>
    <mergeCell ref="E821:F821"/>
    <mergeCell ref="A814:A815"/>
    <mergeCell ref="B814:B815"/>
    <mergeCell ref="C814:C815"/>
    <mergeCell ref="D814:D815"/>
    <mergeCell ref="G814:G815"/>
    <mergeCell ref="H814:H815"/>
    <mergeCell ref="E815:F815"/>
    <mergeCell ref="A816:A817"/>
    <mergeCell ref="B816:B817"/>
    <mergeCell ref="C816:C817"/>
    <mergeCell ref="D816:D817"/>
    <mergeCell ref="G816:G817"/>
    <mergeCell ref="H816:H817"/>
    <mergeCell ref="E817:F817"/>
    <mergeCell ref="H826:H827"/>
    <mergeCell ref="E827:F827"/>
    <mergeCell ref="A828:A829"/>
    <mergeCell ref="B828:B829"/>
    <mergeCell ref="C828:C829"/>
    <mergeCell ref="D828:D829"/>
    <mergeCell ref="G828:G829"/>
    <mergeCell ref="H828:H829"/>
    <mergeCell ref="E829:F829"/>
    <mergeCell ref="A822:A823"/>
    <mergeCell ref="B822:B823"/>
    <mergeCell ref="C822:C823"/>
    <mergeCell ref="D822:D823"/>
    <mergeCell ref="G822:G823"/>
    <mergeCell ref="H822:H823"/>
    <mergeCell ref="E823:F823"/>
    <mergeCell ref="A824:A825"/>
    <mergeCell ref="B824:B825"/>
    <mergeCell ref="C824:C825"/>
    <mergeCell ref="D824:D825"/>
    <mergeCell ref="G824:G825"/>
    <mergeCell ref="H824:H825"/>
    <mergeCell ref="E825:F825"/>
    <mergeCell ref="A831:A832"/>
    <mergeCell ref="B831:B832"/>
    <mergeCell ref="C831:C832"/>
    <mergeCell ref="D831:D832"/>
    <mergeCell ref="G831:G832"/>
    <mergeCell ref="E832:F832"/>
    <mergeCell ref="A833:A834"/>
    <mergeCell ref="B833:B834"/>
    <mergeCell ref="C833:C834"/>
    <mergeCell ref="D833:D834"/>
    <mergeCell ref="G833:G834"/>
    <mergeCell ref="E834:F834"/>
    <mergeCell ref="A826:A827"/>
    <mergeCell ref="B826:B827"/>
    <mergeCell ref="C826:C827"/>
    <mergeCell ref="D826:D827"/>
    <mergeCell ref="G826:G827"/>
    <mergeCell ref="A839:A840"/>
    <mergeCell ref="B839:B840"/>
    <mergeCell ref="C839:C840"/>
    <mergeCell ref="D839:D840"/>
    <mergeCell ref="G839:G840"/>
    <mergeCell ref="E840:F840"/>
    <mergeCell ref="A841:A842"/>
    <mergeCell ref="B841:B842"/>
    <mergeCell ref="C841:C842"/>
    <mergeCell ref="D841:D842"/>
    <mergeCell ref="G841:G842"/>
    <mergeCell ref="E842:F842"/>
    <mergeCell ref="A835:A836"/>
    <mergeCell ref="B835:B836"/>
    <mergeCell ref="C835:C836"/>
    <mergeCell ref="D835:D836"/>
    <mergeCell ref="G835:G836"/>
    <mergeCell ref="E836:F836"/>
    <mergeCell ref="A837:A838"/>
    <mergeCell ref="B837:B838"/>
    <mergeCell ref="C837:C838"/>
    <mergeCell ref="D837:D838"/>
    <mergeCell ref="G837:G838"/>
    <mergeCell ref="E838:F838"/>
    <mergeCell ref="A847:A848"/>
    <mergeCell ref="B847:B848"/>
    <mergeCell ref="C847:C848"/>
    <mergeCell ref="D847:D848"/>
    <mergeCell ref="G847:G848"/>
    <mergeCell ref="E848:F848"/>
    <mergeCell ref="A849:A850"/>
    <mergeCell ref="B849:B850"/>
    <mergeCell ref="C849:C850"/>
    <mergeCell ref="D849:D850"/>
    <mergeCell ref="G849:G850"/>
    <mergeCell ref="E850:F850"/>
    <mergeCell ref="A843:A844"/>
    <mergeCell ref="B843:B844"/>
    <mergeCell ref="C843:C844"/>
    <mergeCell ref="D843:D844"/>
    <mergeCell ref="G843:G844"/>
    <mergeCell ref="E844:F844"/>
    <mergeCell ref="A845:A846"/>
    <mergeCell ref="B845:B846"/>
    <mergeCell ref="C845:C846"/>
    <mergeCell ref="D845:D846"/>
    <mergeCell ref="G845:G846"/>
    <mergeCell ref="E846:F846"/>
    <mergeCell ref="A855:A856"/>
    <mergeCell ref="B855:B856"/>
    <mergeCell ref="C855:C856"/>
    <mergeCell ref="D855:D856"/>
    <mergeCell ref="G855:G856"/>
    <mergeCell ref="E856:F856"/>
    <mergeCell ref="A857:A858"/>
    <mergeCell ref="B857:B858"/>
    <mergeCell ref="C857:C858"/>
    <mergeCell ref="D857:D858"/>
    <mergeCell ref="G857:G858"/>
    <mergeCell ref="E858:F858"/>
    <mergeCell ref="A851:A852"/>
    <mergeCell ref="B851:B852"/>
    <mergeCell ref="C851:C852"/>
    <mergeCell ref="D851:D852"/>
    <mergeCell ref="G851:G852"/>
    <mergeCell ref="E852:F852"/>
    <mergeCell ref="A853:A854"/>
    <mergeCell ref="B853:B854"/>
    <mergeCell ref="C853:C854"/>
    <mergeCell ref="D853:D854"/>
    <mergeCell ref="G853:G854"/>
    <mergeCell ref="E854:F854"/>
    <mergeCell ref="A863:A864"/>
    <mergeCell ref="B863:B864"/>
    <mergeCell ref="C863:C864"/>
    <mergeCell ref="D863:D864"/>
    <mergeCell ref="G863:G864"/>
    <mergeCell ref="E864:F864"/>
    <mergeCell ref="A865:A866"/>
    <mergeCell ref="B865:B866"/>
    <mergeCell ref="C865:C866"/>
    <mergeCell ref="D865:D866"/>
    <mergeCell ref="G865:G866"/>
    <mergeCell ref="E866:F866"/>
    <mergeCell ref="A859:A860"/>
    <mergeCell ref="B859:B860"/>
    <mergeCell ref="C859:C860"/>
    <mergeCell ref="D859:D860"/>
    <mergeCell ref="G859:G860"/>
    <mergeCell ref="E860:F860"/>
    <mergeCell ref="A861:A862"/>
    <mergeCell ref="B861:B862"/>
    <mergeCell ref="C861:C862"/>
    <mergeCell ref="D861:D862"/>
    <mergeCell ref="G861:G862"/>
    <mergeCell ref="E862:F862"/>
    <mergeCell ref="A871:A872"/>
    <mergeCell ref="B871:B872"/>
    <mergeCell ref="C871:C872"/>
    <mergeCell ref="D871:D872"/>
    <mergeCell ref="G871:G872"/>
    <mergeCell ref="E872:F872"/>
    <mergeCell ref="A873:A874"/>
    <mergeCell ref="B873:B874"/>
    <mergeCell ref="C873:C874"/>
    <mergeCell ref="D873:D874"/>
    <mergeCell ref="G873:G874"/>
    <mergeCell ref="E874:F874"/>
    <mergeCell ref="A867:A868"/>
    <mergeCell ref="B867:B868"/>
    <mergeCell ref="C867:C868"/>
    <mergeCell ref="D867:D868"/>
    <mergeCell ref="G867:G868"/>
    <mergeCell ref="E868:F868"/>
    <mergeCell ref="A869:A870"/>
    <mergeCell ref="B869:B870"/>
    <mergeCell ref="C869:C870"/>
    <mergeCell ref="D869:D870"/>
    <mergeCell ref="G869:G870"/>
    <mergeCell ref="E870:F870"/>
    <mergeCell ref="A879:A880"/>
    <mergeCell ref="B879:B880"/>
    <mergeCell ref="C879:C880"/>
    <mergeCell ref="D879:D880"/>
    <mergeCell ref="G879:G880"/>
    <mergeCell ref="E880:F880"/>
    <mergeCell ref="A881:A882"/>
    <mergeCell ref="B881:B882"/>
    <mergeCell ref="C881:C882"/>
    <mergeCell ref="D881:D882"/>
    <mergeCell ref="G881:G882"/>
    <mergeCell ref="E882:F882"/>
    <mergeCell ref="A875:A876"/>
    <mergeCell ref="B875:B876"/>
    <mergeCell ref="C875:C876"/>
    <mergeCell ref="D875:D876"/>
    <mergeCell ref="G875:G876"/>
    <mergeCell ref="E876:F876"/>
    <mergeCell ref="A877:A878"/>
    <mergeCell ref="B877:B878"/>
    <mergeCell ref="C877:C878"/>
    <mergeCell ref="D877:D878"/>
    <mergeCell ref="G877:G878"/>
    <mergeCell ref="E878:F878"/>
    <mergeCell ref="A887:A888"/>
    <mergeCell ref="B887:B888"/>
    <mergeCell ref="C887:C888"/>
    <mergeCell ref="D887:D888"/>
    <mergeCell ref="G887:G888"/>
    <mergeCell ref="E888:F888"/>
    <mergeCell ref="A889:A890"/>
    <mergeCell ref="B889:B890"/>
    <mergeCell ref="C889:C890"/>
    <mergeCell ref="D889:D890"/>
    <mergeCell ref="G889:G890"/>
    <mergeCell ref="E890:F890"/>
    <mergeCell ref="A883:A884"/>
    <mergeCell ref="B883:B884"/>
    <mergeCell ref="C883:C884"/>
    <mergeCell ref="D883:D884"/>
    <mergeCell ref="G883:G884"/>
    <mergeCell ref="E884:F884"/>
    <mergeCell ref="A885:A886"/>
    <mergeCell ref="B885:B886"/>
    <mergeCell ref="C885:C886"/>
    <mergeCell ref="D885:D886"/>
    <mergeCell ref="G885:G886"/>
    <mergeCell ref="E886:F886"/>
    <mergeCell ref="A895:A896"/>
    <mergeCell ref="B895:B896"/>
    <mergeCell ref="C895:C896"/>
    <mergeCell ref="D895:D896"/>
    <mergeCell ref="G895:G896"/>
    <mergeCell ref="E896:F896"/>
    <mergeCell ref="A897:A898"/>
    <mergeCell ref="B897:B898"/>
    <mergeCell ref="C897:C898"/>
    <mergeCell ref="D897:D898"/>
    <mergeCell ref="G897:G898"/>
    <mergeCell ref="E898:F898"/>
    <mergeCell ref="A891:A892"/>
    <mergeCell ref="B891:B892"/>
    <mergeCell ref="C891:C892"/>
    <mergeCell ref="D891:D892"/>
    <mergeCell ref="G891:G892"/>
    <mergeCell ref="E892:F892"/>
    <mergeCell ref="A893:A894"/>
    <mergeCell ref="B893:B894"/>
    <mergeCell ref="C893:C894"/>
    <mergeCell ref="D893:D894"/>
    <mergeCell ref="G893:G894"/>
    <mergeCell ref="E894:F894"/>
    <mergeCell ref="A905:A906"/>
    <mergeCell ref="B905:B906"/>
    <mergeCell ref="C905:C906"/>
    <mergeCell ref="D905:D906"/>
    <mergeCell ref="G905:G906"/>
    <mergeCell ref="E906:F906"/>
    <mergeCell ref="A907:A908"/>
    <mergeCell ref="B907:B908"/>
    <mergeCell ref="C907:C908"/>
    <mergeCell ref="D907:D908"/>
    <mergeCell ref="G907:G908"/>
    <mergeCell ref="E908:F908"/>
    <mergeCell ref="A899:A900"/>
    <mergeCell ref="B899:B900"/>
    <mergeCell ref="C899:C900"/>
    <mergeCell ref="D899:D900"/>
    <mergeCell ref="G899:G900"/>
    <mergeCell ref="E900:F900"/>
    <mergeCell ref="A901:A904"/>
    <mergeCell ref="B901:B902"/>
    <mergeCell ref="C901:C902"/>
    <mergeCell ref="D901:D904"/>
    <mergeCell ref="E901:E902"/>
    <mergeCell ref="F901:F902"/>
    <mergeCell ref="G901:G904"/>
    <mergeCell ref="B903:B904"/>
    <mergeCell ref="C903:C904"/>
    <mergeCell ref="E903:F904"/>
    <mergeCell ref="A913:A914"/>
    <mergeCell ref="B913:B914"/>
    <mergeCell ref="C913:C914"/>
    <mergeCell ref="D913:D914"/>
    <mergeCell ref="G913:G914"/>
    <mergeCell ref="E914:F914"/>
    <mergeCell ref="A915:A916"/>
    <mergeCell ref="B915:B916"/>
    <mergeCell ref="C915:C916"/>
    <mergeCell ref="D915:D916"/>
    <mergeCell ref="G915:G916"/>
    <mergeCell ref="E916:F916"/>
    <mergeCell ref="A909:A910"/>
    <mergeCell ref="B909:B910"/>
    <mergeCell ref="C909:C910"/>
    <mergeCell ref="D909:D910"/>
    <mergeCell ref="G909:G910"/>
    <mergeCell ref="E910:F910"/>
    <mergeCell ref="A911:A912"/>
    <mergeCell ref="B911:B912"/>
    <mergeCell ref="C911:C912"/>
    <mergeCell ref="D911:D912"/>
    <mergeCell ref="G911:G912"/>
    <mergeCell ref="E912:F912"/>
    <mergeCell ref="A921:A922"/>
    <mergeCell ref="B921:B922"/>
    <mergeCell ref="C921:C922"/>
    <mergeCell ref="D921:D922"/>
    <mergeCell ref="G921:G922"/>
    <mergeCell ref="E922:F922"/>
    <mergeCell ref="A923:A924"/>
    <mergeCell ref="B923:B924"/>
    <mergeCell ref="C923:C924"/>
    <mergeCell ref="D923:D924"/>
    <mergeCell ref="G923:G924"/>
    <mergeCell ref="E924:F924"/>
    <mergeCell ref="A917:A918"/>
    <mergeCell ref="B917:B918"/>
    <mergeCell ref="C917:C918"/>
    <mergeCell ref="D917:D918"/>
    <mergeCell ref="G917:G918"/>
    <mergeCell ref="E918:F918"/>
    <mergeCell ref="A919:A920"/>
    <mergeCell ref="B919:B920"/>
    <mergeCell ref="C919:C920"/>
    <mergeCell ref="D919:D920"/>
    <mergeCell ref="G919:G920"/>
    <mergeCell ref="E920:F920"/>
    <mergeCell ref="A929:A930"/>
    <mergeCell ref="B929:B930"/>
    <mergeCell ref="C929:C930"/>
    <mergeCell ref="D929:D930"/>
    <mergeCell ref="G929:G930"/>
    <mergeCell ref="E930:F930"/>
    <mergeCell ref="A931:A932"/>
    <mergeCell ref="B931:B932"/>
    <mergeCell ref="C931:C932"/>
    <mergeCell ref="D931:D932"/>
    <mergeCell ref="G931:G932"/>
    <mergeCell ref="E932:F932"/>
    <mergeCell ref="A925:A926"/>
    <mergeCell ref="B925:B926"/>
    <mergeCell ref="C925:C926"/>
    <mergeCell ref="D925:D926"/>
    <mergeCell ref="G925:G926"/>
    <mergeCell ref="E926:F926"/>
    <mergeCell ref="A927:A928"/>
    <mergeCell ref="B927:B928"/>
    <mergeCell ref="C927:C928"/>
    <mergeCell ref="D927:D928"/>
    <mergeCell ref="G927:G928"/>
    <mergeCell ref="E928:F928"/>
    <mergeCell ref="A937:A938"/>
    <mergeCell ref="B937:B938"/>
    <mergeCell ref="C937:C938"/>
    <mergeCell ref="D937:D938"/>
    <mergeCell ref="G937:G938"/>
    <mergeCell ref="E938:F938"/>
    <mergeCell ref="A939:A940"/>
    <mergeCell ref="B939:B940"/>
    <mergeCell ref="C939:C940"/>
    <mergeCell ref="D939:D940"/>
    <mergeCell ref="G939:G940"/>
    <mergeCell ref="E940:F940"/>
    <mergeCell ref="A933:A934"/>
    <mergeCell ref="B933:B934"/>
    <mergeCell ref="C933:C934"/>
    <mergeCell ref="D933:D934"/>
    <mergeCell ref="G933:G934"/>
    <mergeCell ref="E934:F934"/>
    <mergeCell ref="A935:A936"/>
    <mergeCell ref="B935:B936"/>
    <mergeCell ref="C935:C936"/>
    <mergeCell ref="D935:D936"/>
    <mergeCell ref="G935:G936"/>
    <mergeCell ref="E936:F936"/>
    <mergeCell ref="A945:A946"/>
    <mergeCell ref="B945:B946"/>
    <mergeCell ref="C945:C946"/>
    <mergeCell ref="D945:D946"/>
    <mergeCell ref="G945:G946"/>
    <mergeCell ref="E946:F946"/>
    <mergeCell ref="A947:A948"/>
    <mergeCell ref="B947:B948"/>
    <mergeCell ref="C947:C948"/>
    <mergeCell ref="D947:D948"/>
    <mergeCell ref="G947:G948"/>
    <mergeCell ref="E948:F948"/>
    <mergeCell ref="A941:A942"/>
    <mergeCell ref="B941:B942"/>
    <mergeCell ref="C941:C942"/>
    <mergeCell ref="D941:D942"/>
    <mergeCell ref="G941:G942"/>
    <mergeCell ref="E942:F942"/>
    <mergeCell ref="A943:A944"/>
    <mergeCell ref="B943:B944"/>
    <mergeCell ref="C943:C944"/>
    <mergeCell ref="D943:D944"/>
    <mergeCell ref="G943:G944"/>
    <mergeCell ref="E944:F944"/>
    <mergeCell ref="A953:A954"/>
    <mergeCell ref="B953:B954"/>
    <mergeCell ref="C953:C954"/>
    <mergeCell ref="D953:D954"/>
    <mergeCell ref="G953:G954"/>
    <mergeCell ref="E954:F954"/>
    <mergeCell ref="A955:A956"/>
    <mergeCell ref="B955:B956"/>
    <mergeCell ref="C955:C956"/>
    <mergeCell ref="D955:D956"/>
    <mergeCell ref="G955:G956"/>
    <mergeCell ref="E956:F956"/>
    <mergeCell ref="A949:A950"/>
    <mergeCell ref="B949:B950"/>
    <mergeCell ref="C949:C950"/>
    <mergeCell ref="D949:D950"/>
    <mergeCell ref="G949:G950"/>
    <mergeCell ref="E950:F950"/>
    <mergeCell ref="A951:A952"/>
    <mergeCell ref="B951:B952"/>
    <mergeCell ref="C951:C952"/>
    <mergeCell ref="D951:D952"/>
    <mergeCell ref="G951:G952"/>
    <mergeCell ref="E952:F952"/>
    <mergeCell ref="A961:A962"/>
    <mergeCell ref="B961:B962"/>
    <mergeCell ref="C961:C962"/>
    <mergeCell ref="D961:D962"/>
    <mergeCell ref="G961:G962"/>
    <mergeCell ref="E962:F962"/>
    <mergeCell ref="A963:A964"/>
    <mergeCell ref="B963:B964"/>
    <mergeCell ref="C963:C964"/>
    <mergeCell ref="D963:D964"/>
    <mergeCell ref="G963:G964"/>
    <mergeCell ref="E964:F964"/>
    <mergeCell ref="A957:A958"/>
    <mergeCell ref="B957:B958"/>
    <mergeCell ref="C957:C958"/>
    <mergeCell ref="D957:D958"/>
    <mergeCell ref="G957:G958"/>
    <mergeCell ref="E958:F958"/>
    <mergeCell ref="A959:A960"/>
    <mergeCell ref="B959:B960"/>
    <mergeCell ref="C959:C960"/>
    <mergeCell ref="D959:D960"/>
    <mergeCell ref="G959:G960"/>
    <mergeCell ref="E960:F960"/>
    <mergeCell ref="D975:D976"/>
    <mergeCell ref="G975:G976"/>
    <mergeCell ref="E976:F976"/>
    <mergeCell ref="A969:A970"/>
    <mergeCell ref="B969:B970"/>
    <mergeCell ref="C969:C970"/>
    <mergeCell ref="D969:D970"/>
    <mergeCell ref="G969:G970"/>
    <mergeCell ref="E970:F970"/>
    <mergeCell ref="A971:A972"/>
    <mergeCell ref="B971:B972"/>
    <mergeCell ref="C971:C972"/>
    <mergeCell ref="D971:D972"/>
    <mergeCell ref="G971:G972"/>
    <mergeCell ref="E972:F972"/>
    <mergeCell ref="A965:A966"/>
    <mergeCell ref="B965:B966"/>
    <mergeCell ref="C965:C966"/>
    <mergeCell ref="D965:D966"/>
    <mergeCell ref="G965:G966"/>
    <mergeCell ref="E966:F966"/>
    <mergeCell ref="A967:A968"/>
    <mergeCell ref="B967:B968"/>
    <mergeCell ref="C967:C968"/>
    <mergeCell ref="D967:D968"/>
    <mergeCell ref="G967:G968"/>
    <mergeCell ref="E968:F968"/>
    <mergeCell ref="A977:A978"/>
    <mergeCell ref="B977:B978"/>
    <mergeCell ref="C977:C978"/>
    <mergeCell ref="D977:D978"/>
    <mergeCell ref="G977:G978"/>
    <mergeCell ref="E978:F978"/>
    <mergeCell ref="A830:H830"/>
    <mergeCell ref="A979:H979"/>
    <mergeCell ref="H831:H832"/>
    <mergeCell ref="H833:H834"/>
    <mergeCell ref="H835:H836"/>
    <mergeCell ref="H837:H838"/>
    <mergeCell ref="H839:H840"/>
    <mergeCell ref="H841:H842"/>
    <mergeCell ref="H843:H844"/>
    <mergeCell ref="H845:H846"/>
    <mergeCell ref="H847:H848"/>
    <mergeCell ref="H849:H850"/>
    <mergeCell ref="H851:H852"/>
    <mergeCell ref="H853:H854"/>
    <mergeCell ref="H855:H856"/>
    <mergeCell ref="H857:H858"/>
    <mergeCell ref="H859:H860"/>
    <mergeCell ref="A973:A974"/>
    <mergeCell ref="B973:B974"/>
    <mergeCell ref="C973:C974"/>
    <mergeCell ref="D973:D974"/>
    <mergeCell ref="G973:G974"/>
    <mergeCell ref="E974:F974"/>
    <mergeCell ref="A975:A976"/>
    <mergeCell ref="B975:B976"/>
    <mergeCell ref="C975:C976"/>
    <mergeCell ref="A980:A981"/>
    <mergeCell ref="B980:B981"/>
    <mergeCell ref="C980:C981"/>
    <mergeCell ref="D980:D981"/>
    <mergeCell ref="G980:G981"/>
    <mergeCell ref="H980:H981"/>
    <mergeCell ref="E981:F981"/>
    <mergeCell ref="A982:A985"/>
    <mergeCell ref="B982:B983"/>
    <mergeCell ref="C982:C983"/>
    <mergeCell ref="D982:D985"/>
    <mergeCell ref="E982:E983"/>
    <mergeCell ref="F982:F983"/>
    <mergeCell ref="G982:G983"/>
    <mergeCell ref="H982:H985"/>
    <mergeCell ref="B984:B985"/>
    <mergeCell ref="C984:C985"/>
    <mergeCell ref="E984:F985"/>
    <mergeCell ref="G984:G985"/>
    <mergeCell ref="G998:G999"/>
    <mergeCell ref="A990:A993"/>
    <mergeCell ref="B990:B991"/>
    <mergeCell ref="C990:C991"/>
    <mergeCell ref="D990:D993"/>
    <mergeCell ref="E990:E991"/>
    <mergeCell ref="F990:F991"/>
    <mergeCell ref="G990:G991"/>
    <mergeCell ref="H990:H993"/>
    <mergeCell ref="B992:B993"/>
    <mergeCell ref="C992:C993"/>
    <mergeCell ref="E992:F993"/>
    <mergeCell ref="G992:G993"/>
    <mergeCell ref="A986:A987"/>
    <mergeCell ref="B986:B987"/>
    <mergeCell ref="C986:C987"/>
    <mergeCell ref="D986:D987"/>
    <mergeCell ref="G986:G987"/>
    <mergeCell ref="H986:H987"/>
    <mergeCell ref="E987:F987"/>
    <mergeCell ref="A988:A989"/>
    <mergeCell ref="B988:B989"/>
    <mergeCell ref="C988:C989"/>
    <mergeCell ref="D988:D989"/>
    <mergeCell ref="G988:G989"/>
    <mergeCell ref="H988:H989"/>
    <mergeCell ref="E989:F989"/>
    <mergeCell ref="A1000:A1001"/>
    <mergeCell ref="B1000:B1001"/>
    <mergeCell ref="C1000:C1001"/>
    <mergeCell ref="D1000:D1001"/>
    <mergeCell ref="G1000:G1001"/>
    <mergeCell ref="H1000:H1001"/>
    <mergeCell ref="E1001:F1001"/>
    <mergeCell ref="A1002:A1003"/>
    <mergeCell ref="B1002:B1003"/>
    <mergeCell ref="C1002:C1003"/>
    <mergeCell ref="D1002:D1003"/>
    <mergeCell ref="G1002:G1003"/>
    <mergeCell ref="H1002:H1003"/>
    <mergeCell ref="E1003:F1003"/>
    <mergeCell ref="A994:A995"/>
    <mergeCell ref="B994:B995"/>
    <mergeCell ref="C994:C995"/>
    <mergeCell ref="D994:D995"/>
    <mergeCell ref="G994:G995"/>
    <mergeCell ref="H994:H995"/>
    <mergeCell ref="E995:F995"/>
    <mergeCell ref="A996:A999"/>
    <mergeCell ref="B996:B997"/>
    <mergeCell ref="C996:C997"/>
    <mergeCell ref="D996:D999"/>
    <mergeCell ref="E996:E997"/>
    <mergeCell ref="F996:F997"/>
    <mergeCell ref="G996:G997"/>
    <mergeCell ref="H996:H999"/>
    <mergeCell ref="B998:B999"/>
    <mergeCell ref="C998:C999"/>
    <mergeCell ref="E998:F999"/>
    <mergeCell ref="A1008:A1009"/>
    <mergeCell ref="B1008:B1009"/>
    <mergeCell ref="C1008:C1009"/>
    <mergeCell ref="D1008:D1009"/>
    <mergeCell ref="G1008:G1009"/>
    <mergeCell ref="H1008:H1009"/>
    <mergeCell ref="E1009:F1009"/>
    <mergeCell ref="A1010:A1011"/>
    <mergeCell ref="B1010:B1011"/>
    <mergeCell ref="C1010:C1011"/>
    <mergeCell ref="D1010:D1011"/>
    <mergeCell ref="G1010:G1011"/>
    <mergeCell ref="H1010:H1011"/>
    <mergeCell ref="E1011:F1011"/>
    <mergeCell ref="A1004:A1005"/>
    <mergeCell ref="B1004:B1005"/>
    <mergeCell ref="C1004:C1005"/>
    <mergeCell ref="D1004:D1005"/>
    <mergeCell ref="G1004:G1005"/>
    <mergeCell ref="H1004:H1005"/>
    <mergeCell ref="E1005:F1005"/>
    <mergeCell ref="A1006:A1007"/>
    <mergeCell ref="B1006:B1007"/>
    <mergeCell ref="C1006:C1007"/>
    <mergeCell ref="D1006:D1007"/>
    <mergeCell ref="G1006:G1007"/>
    <mergeCell ref="H1006:H1007"/>
    <mergeCell ref="E1007:F1007"/>
    <mergeCell ref="A1016:A1017"/>
    <mergeCell ref="B1016:B1017"/>
    <mergeCell ref="C1016:C1017"/>
    <mergeCell ref="D1016:D1017"/>
    <mergeCell ref="E1017:F1017"/>
    <mergeCell ref="A1018:A1019"/>
    <mergeCell ref="B1018:B1019"/>
    <mergeCell ref="C1018:C1019"/>
    <mergeCell ref="D1018:D1019"/>
    <mergeCell ref="E1019:F1019"/>
    <mergeCell ref="A1012:A1013"/>
    <mergeCell ref="B1012:B1013"/>
    <mergeCell ref="C1012:C1013"/>
    <mergeCell ref="D1012:D1013"/>
    <mergeCell ref="G1012:G1013"/>
    <mergeCell ref="H1012:H1013"/>
    <mergeCell ref="E1013:F1013"/>
    <mergeCell ref="A1014:A1015"/>
    <mergeCell ref="B1014:B1015"/>
    <mergeCell ref="C1014:C1015"/>
    <mergeCell ref="D1014:D1015"/>
    <mergeCell ref="G1014:G1015"/>
    <mergeCell ref="H1014:H1015"/>
    <mergeCell ref="E1015:F1015"/>
    <mergeCell ref="H1023:H1024"/>
    <mergeCell ref="E1024:F1024"/>
    <mergeCell ref="A1025:A1026"/>
    <mergeCell ref="B1025:B1026"/>
    <mergeCell ref="C1025:C1026"/>
    <mergeCell ref="D1025:D1026"/>
    <mergeCell ref="G1025:G1026"/>
    <mergeCell ref="H1025:H1026"/>
    <mergeCell ref="E1026:F1026"/>
    <mergeCell ref="A1020:A1021"/>
    <mergeCell ref="B1020:B1021"/>
    <mergeCell ref="C1020:C1021"/>
    <mergeCell ref="D1020:D1021"/>
    <mergeCell ref="E1021:F1021"/>
    <mergeCell ref="A1022:H1022"/>
    <mergeCell ref="A1023:A1024"/>
    <mergeCell ref="B1023:B1024"/>
    <mergeCell ref="C1023:C1024"/>
    <mergeCell ref="D1023:D1024"/>
    <mergeCell ref="G1023:G1024"/>
    <mergeCell ref="A1031:A1032"/>
    <mergeCell ref="B1031:B1032"/>
    <mergeCell ref="C1031:C1032"/>
    <mergeCell ref="D1031:D1032"/>
    <mergeCell ref="G1031:G1032"/>
    <mergeCell ref="H1031:H1032"/>
    <mergeCell ref="E1032:F1032"/>
    <mergeCell ref="A1033:A1034"/>
    <mergeCell ref="B1033:B1034"/>
    <mergeCell ref="C1033:C1034"/>
    <mergeCell ref="D1033:D1034"/>
    <mergeCell ref="G1033:G1034"/>
    <mergeCell ref="H1033:H1034"/>
    <mergeCell ref="E1034:F1034"/>
    <mergeCell ref="A1027:A1028"/>
    <mergeCell ref="B1027:B1028"/>
    <mergeCell ref="C1027:C1028"/>
    <mergeCell ref="D1027:D1028"/>
    <mergeCell ref="G1027:G1028"/>
    <mergeCell ref="H1027:H1028"/>
    <mergeCell ref="E1028:F1028"/>
    <mergeCell ref="A1029:A1030"/>
    <mergeCell ref="B1029:B1030"/>
    <mergeCell ref="C1029:C1030"/>
    <mergeCell ref="D1029:D1030"/>
    <mergeCell ref="G1029:G1030"/>
    <mergeCell ref="H1029:H1030"/>
    <mergeCell ref="E1030:F1030"/>
    <mergeCell ref="A1039:A1040"/>
    <mergeCell ref="B1039:B1040"/>
    <mergeCell ref="C1039:C1040"/>
    <mergeCell ref="D1039:D1040"/>
    <mergeCell ref="G1039:G1040"/>
    <mergeCell ref="H1039:H1040"/>
    <mergeCell ref="E1040:F1040"/>
    <mergeCell ref="A1041:A1042"/>
    <mergeCell ref="B1041:B1042"/>
    <mergeCell ref="C1041:C1042"/>
    <mergeCell ref="D1041:D1042"/>
    <mergeCell ref="G1041:G1042"/>
    <mergeCell ref="H1041:H1042"/>
    <mergeCell ref="E1042:F1042"/>
    <mergeCell ref="A1035:A1036"/>
    <mergeCell ref="B1035:B1036"/>
    <mergeCell ref="C1035:C1036"/>
    <mergeCell ref="D1035:D1036"/>
    <mergeCell ref="G1035:G1036"/>
    <mergeCell ref="H1035:H1036"/>
    <mergeCell ref="E1036:F1036"/>
    <mergeCell ref="A1037:A1038"/>
    <mergeCell ref="B1037:B1038"/>
    <mergeCell ref="C1037:C1038"/>
    <mergeCell ref="D1037:D1038"/>
    <mergeCell ref="G1037:G1038"/>
    <mergeCell ref="H1037:H1038"/>
    <mergeCell ref="E1038:F1038"/>
    <mergeCell ref="H879:H880"/>
    <mergeCell ref="H881:H882"/>
    <mergeCell ref="H883:H884"/>
    <mergeCell ref="H885:H886"/>
    <mergeCell ref="H887:H888"/>
    <mergeCell ref="H889:H890"/>
    <mergeCell ref="H891:H892"/>
    <mergeCell ref="H893:H894"/>
    <mergeCell ref="H895:H896"/>
    <mergeCell ref="H861:H862"/>
    <mergeCell ref="H863:H864"/>
    <mergeCell ref="H865:H866"/>
    <mergeCell ref="H867:H868"/>
    <mergeCell ref="H869:H870"/>
    <mergeCell ref="H871:H872"/>
    <mergeCell ref="H873:H874"/>
    <mergeCell ref="H875:H876"/>
    <mergeCell ref="H877:H878"/>
    <mergeCell ref="H915:H916"/>
    <mergeCell ref="H917:H918"/>
    <mergeCell ref="H919:H920"/>
    <mergeCell ref="H921:H922"/>
    <mergeCell ref="H923:H924"/>
    <mergeCell ref="H925:H926"/>
    <mergeCell ref="H927:H928"/>
    <mergeCell ref="H929:H930"/>
    <mergeCell ref="H931:H932"/>
    <mergeCell ref="H897:H898"/>
    <mergeCell ref="H899:H900"/>
    <mergeCell ref="H901:H902"/>
    <mergeCell ref="H903:H904"/>
    <mergeCell ref="H905:H906"/>
    <mergeCell ref="H907:H908"/>
    <mergeCell ref="H909:H910"/>
    <mergeCell ref="H911:H912"/>
    <mergeCell ref="H913:H914"/>
    <mergeCell ref="H969:H970"/>
    <mergeCell ref="H971:H972"/>
    <mergeCell ref="H973:H974"/>
    <mergeCell ref="H975:H976"/>
    <mergeCell ref="H977:H978"/>
    <mergeCell ref="H951:H952"/>
    <mergeCell ref="H953:H954"/>
    <mergeCell ref="H955:H956"/>
    <mergeCell ref="H957:H958"/>
    <mergeCell ref="H959:H960"/>
    <mergeCell ref="H961:H962"/>
    <mergeCell ref="H963:H964"/>
    <mergeCell ref="H965:H966"/>
    <mergeCell ref="H967:H968"/>
    <mergeCell ref="H933:H934"/>
    <mergeCell ref="H935:H936"/>
    <mergeCell ref="H937:H938"/>
    <mergeCell ref="H939:H940"/>
    <mergeCell ref="H941:H942"/>
    <mergeCell ref="H943:H944"/>
    <mergeCell ref="H945:H946"/>
    <mergeCell ref="H947:H948"/>
    <mergeCell ref="H949:H950"/>
  </mergeCells>
  <pageMargins left="0.7" right="0.7" top="0.75" bottom="0.75" header="0.3" footer="0.3"/>
  <pageSetup paperSize="9" scale="63"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Савенков М. С.</dc:creator>
  <cp:lastModifiedBy>Admin</cp:lastModifiedBy>
  <cp:lastPrinted>2022-12-05T12:17:02Z</cp:lastPrinted>
  <dcterms:created xsi:type="dcterms:W3CDTF">2022-11-15T08:34:52Z</dcterms:created>
  <dcterms:modified xsi:type="dcterms:W3CDTF">2022-12-05T13:18:54Z</dcterms:modified>
</cp:coreProperties>
</file>